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5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7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8.xml" ContentType="application/vnd.openxmlformats-officedocument.drawing+xml"/>
  <Override PartName="/xl/tables/table2.xml" ContentType="application/vnd.openxmlformats-officedocument.spreadsheetml.tab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9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10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11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G:\Education\Projects\Projects 2020-21\Annual data set\ETC data set 14.12.20 (raw data)\"/>
    </mc:Choice>
  </mc:AlternateContent>
  <bookViews>
    <workbookView xWindow="0" yWindow="0" windowWidth="28800" windowHeight="12000" firstSheet="8" activeTab="14"/>
  </bookViews>
  <sheets>
    <sheet name="Programme pivot" sheetId="6" state="hidden" r:id="rId1"/>
    <sheet name="Programme Advanced Find View" sheetId="1" state="hidden" r:id="rId2"/>
    <sheet name="Approved programmes" sheetId="3" r:id="rId3"/>
    <sheet name="APP-Time" sheetId="7" r:id="rId4"/>
    <sheet name="APP - Reason for visit" sheetId="8" r:id="rId5"/>
    <sheet name="APP - Outcomes" sheetId="9" r:id="rId6"/>
    <sheet name="APP - Cancellations" sheetId="10" r:id="rId7"/>
    <sheet name="MC Notifications" sheetId="15" r:id="rId8"/>
    <sheet name="MC - Decisions" sheetId="16" r:id="rId9"/>
    <sheet name="MC - Time" sheetId="17" r:id="rId10"/>
    <sheet name="AM - Programmes" sheetId="11" r:id="rId11"/>
    <sheet name="AM - Assessments" sheetId="12" r:id="rId12"/>
    <sheet name="AM -Outcomes" sheetId="13" r:id="rId13"/>
    <sheet name="AM - Time" sheetId="14" r:id="rId14"/>
    <sheet name="CON - Outcomes" sheetId="18" r:id="rId15"/>
    <sheet name="hiddenSheet" sheetId="2" state="veryHidden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calcPr calcId="162913"/>
  <pivotCaches>
    <pivotCache cacheId="0" r:id="rId26"/>
    <pivotCache cacheId="1" r:id="rId27"/>
  </pivotCaches>
</workbook>
</file>

<file path=xl/calcChain.xml><?xml version="1.0" encoding="utf-8"?>
<calcChain xmlns="http://schemas.openxmlformats.org/spreadsheetml/2006/main">
  <c r="C9" i="18" l="1"/>
  <c r="C8" i="18"/>
  <c r="C7" i="18"/>
  <c r="C6" i="18"/>
  <c r="C5" i="18"/>
  <c r="E9" i="18" s="1"/>
  <c r="F35" i="17" l="1"/>
  <c r="I35" i="17" s="1"/>
  <c r="G34" i="17"/>
  <c r="F34" i="17"/>
  <c r="H34" i="17" s="1"/>
  <c r="G32" i="17"/>
  <c r="F33" i="17" s="1"/>
  <c r="G11" i="17"/>
  <c r="E11" i="17"/>
  <c r="H11" i="17" s="1"/>
  <c r="G10" i="17"/>
  <c r="E10" i="17"/>
  <c r="H10" i="17" s="1"/>
  <c r="G6" i="17"/>
  <c r="E6" i="17"/>
  <c r="H6" i="17" s="1"/>
  <c r="H5" i="17"/>
  <c r="G5" i="17"/>
  <c r="E5" i="17"/>
  <c r="F54" i="16"/>
  <c r="F53" i="16"/>
  <c r="F52" i="16"/>
  <c r="D29" i="16"/>
  <c r="F28" i="16"/>
  <c r="F27" i="16"/>
  <c r="F26" i="16"/>
  <c r="E67" i="15"/>
  <c r="D67" i="15"/>
  <c r="F66" i="15"/>
  <c r="F64" i="15"/>
  <c r="G64" i="15" s="1"/>
  <c r="H64" i="15" s="1"/>
  <c r="F63" i="15"/>
  <c r="F62" i="15"/>
  <c r="F61" i="15"/>
  <c r="F60" i="15"/>
  <c r="G60" i="15" s="1"/>
  <c r="H60" i="15" s="1"/>
  <c r="F59" i="15"/>
  <c r="F58" i="15"/>
  <c r="F57" i="15"/>
  <c r="F56" i="15"/>
  <c r="G56" i="15" s="1"/>
  <c r="H56" i="15" s="1"/>
  <c r="F55" i="15"/>
  <c r="F54" i="15"/>
  <c r="F53" i="15"/>
  <c r="F52" i="15"/>
  <c r="G52" i="15" s="1"/>
  <c r="H52" i="15" s="1"/>
  <c r="F51" i="15"/>
  <c r="F50" i="15"/>
  <c r="F49" i="15"/>
  <c r="F67" i="15" s="1"/>
  <c r="F55" i="16" l="1"/>
  <c r="G55" i="16" s="1"/>
  <c r="H33" i="17"/>
  <c r="I33" i="17"/>
  <c r="G53" i="15"/>
  <c r="H53" i="15" s="1"/>
  <c r="G66" i="15"/>
  <c r="H66" i="15" s="1"/>
  <c r="G54" i="16"/>
  <c r="G21" i="15"/>
  <c r="G67" i="15"/>
  <c r="G62" i="15"/>
  <c r="H62" i="15" s="1"/>
  <c r="G58" i="15"/>
  <c r="H58" i="15" s="1"/>
  <c r="G54" i="15"/>
  <c r="H54" i="15" s="1"/>
  <c r="G50" i="15"/>
  <c r="H50" i="15" s="1"/>
  <c r="G57" i="15"/>
  <c r="H57" i="15" s="1"/>
  <c r="G61" i="15"/>
  <c r="H61" i="15" s="1"/>
  <c r="G51" i="15"/>
  <c r="H51" i="15" s="1"/>
  <c r="G55" i="15"/>
  <c r="H55" i="15" s="1"/>
  <c r="G59" i="15"/>
  <c r="H59" i="15" s="1"/>
  <c r="G63" i="15"/>
  <c r="H63" i="15" s="1"/>
  <c r="I34" i="17"/>
  <c r="G53" i="16"/>
  <c r="F29" i="16"/>
  <c r="F32" i="17"/>
  <c r="H35" i="17"/>
  <c r="G49" i="15"/>
  <c r="H49" i="15" s="1"/>
  <c r="G52" i="16" l="1"/>
  <c r="L27" i="16"/>
  <c r="G26" i="16"/>
  <c r="G29" i="16"/>
  <c r="G28" i="16"/>
  <c r="I32" i="17"/>
  <c r="H32" i="17"/>
  <c r="G27" i="16"/>
  <c r="L26" i="16" s="1"/>
  <c r="B39" i="14" l="1"/>
  <c r="D36" i="14"/>
  <c r="C38" i="14" s="1"/>
  <c r="D33" i="14"/>
  <c r="C35" i="14" s="1"/>
  <c r="F28" i="14"/>
  <c r="H28" i="14" s="1"/>
  <c r="F27" i="14"/>
  <c r="H27" i="14" s="1"/>
  <c r="F26" i="14"/>
  <c r="H26" i="14" s="1"/>
  <c r="F5" i="14"/>
  <c r="H5" i="14" s="1"/>
  <c r="B39" i="13"/>
  <c r="N25" i="13"/>
  <c r="O25" i="13" s="1"/>
  <c r="G25" i="13"/>
  <c r="E25" i="13"/>
  <c r="N24" i="13"/>
  <c r="O24" i="13" s="1"/>
  <c r="G24" i="13"/>
  <c r="E24" i="13"/>
  <c r="C24" i="13"/>
  <c r="E26" i="12"/>
  <c r="F26" i="12" s="1"/>
  <c r="C26" i="12"/>
  <c r="D26" i="12" s="1"/>
  <c r="Q25" i="12"/>
  <c r="O25" i="12"/>
  <c r="M25" i="12"/>
  <c r="N25" i="12" s="1"/>
  <c r="K25" i="12"/>
  <c r="L25" i="12" s="1"/>
  <c r="C50" i="11"/>
  <c r="B50" i="11"/>
  <c r="C49" i="11"/>
  <c r="B49" i="11"/>
  <c r="C48" i="11"/>
  <c r="B48" i="11"/>
  <c r="C47" i="11"/>
  <c r="B47" i="11"/>
  <c r="C46" i="11"/>
  <c r="B46" i="11"/>
  <c r="C45" i="11"/>
  <c r="B45" i="11"/>
  <c r="C44" i="11"/>
  <c r="B44" i="11"/>
  <c r="C43" i="11"/>
  <c r="B43" i="11"/>
  <c r="C42" i="11"/>
  <c r="B42" i="11"/>
  <c r="C41" i="11"/>
  <c r="B41" i="11"/>
  <c r="C40" i="11"/>
  <c r="B40" i="11"/>
  <c r="C39" i="11"/>
  <c r="B39" i="11"/>
  <c r="C38" i="11"/>
  <c r="B38" i="11"/>
  <c r="C37" i="11"/>
  <c r="B37" i="11"/>
  <c r="C36" i="11"/>
  <c r="B36" i="11"/>
  <c r="C35" i="11"/>
  <c r="B35" i="11"/>
  <c r="C34" i="11"/>
  <c r="B34" i="11"/>
  <c r="C33" i="11"/>
  <c r="B33" i="11"/>
  <c r="C32" i="11"/>
  <c r="B32" i="11"/>
  <c r="B26" i="11"/>
  <c r="B28" i="11" s="1"/>
  <c r="C25" i="11"/>
  <c r="D25" i="11" s="1"/>
  <c r="D24" i="11"/>
  <c r="C24" i="11"/>
  <c r="C23" i="11"/>
  <c r="D23" i="11" s="1"/>
  <c r="D22" i="11"/>
  <c r="C22" i="11"/>
  <c r="D21" i="11"/>
  <c r="P25" i="12" l="1"/>
  <c r="C26" i="11"/>
  <c r="D26" i="11" s="1"/>
  <c r="C51" i="11"/>
  <c r="E49" i="11" s="1"/>
  <c r="R25" i="12"/>
  <c r="C33" i="14"/>
  <c r="C36" i="14"/>
  <c r="C34" i="14"/>
  <c r="C37" i="14"/>
  <c r="E39" i="11"/>
  <c r="E51" i="11"/>
  <c r="E47" i="11"/>
  <c r="E43" i="11"/>
  <c r="E35" i="11"/>
  <c r="E46" i="11"/>
  <c r="E42" i="11"/>
  <c r="E38" i="11"/>
  <c r="E34" i="11"/>
  <c r="E36" i="11"/>
  <c r="E40" i="11"/>
  <c r="E44" i="11"/>
  <c r="E48" i="11"/>
  <c r="E50" i="11"/>
  <c r="E32" i="11"/>
  <c r="B51" i="11"/>
  <c r="D37" i="11" s="1"/>
  <c r="E45" i="11" l="1"/>
  <c r="E41" i="11"/>
  <c r="E33" i="11"/>
  <c r="E37" i="11"/>
  <c r="F42" i="11"/>
  <c r="F37" i="11"/>
  <c r="D42" i="11"/>
  <c r="F47" i="11"/>
  <c r="D46" i="11"/>
  <c r="F34" i="11"/>
  <c r="F33" i="11"/>
  <c r="D38" i="11"/>
  <c r="F39" i="11"/>
  <c r="F44" i="11"/>
  <c r="F38" i="11"/>
  <c r="F49" i="11"/>
  <c r="F32" i="11"/>
  <c r="F35" i="11"/>
  <c r="D45" i="11"/>
  <c r="F50" i="11"/>
  <c r="F41" i="11"/>
  <c r="D49" i="11"/>
  <c r="D50" i="11"/>
  <c r="D41" i="11"/>
  <c r="F40" i="11"/>
  <c r="C52" i="11"/>
  <c r="F51" i="11"/>
  <c r="D40" i="11"/>
  <c r="D48" i="11"/>
  <c r="D44" i="11"/>
  <c r="D36" i="11"/>
  <c r="D32" i="11"/>
  <c r="D51" i="11"/>
  <c r="D47" i="11"/>
  <c r="D43" i="11"/>
  <c r="D39" i="11"/>
  <c r="D35" i="11"/>
  <c r="F46" i="11"/>
  <c r="F45" i="11"/>
  <c r="D34" i="11"/>
  <c r="F43" i="11"/>
  <c r="F48" i="11"/>
  <c r="F36" i="11"/>
  <c r="D33" i="11"/>
  <c r="E8" i="10" l="1"/>
  <c r="C7" i="10"/>
  <c r="B7" i="10"/>
  <c r="F6" i="10"/>
  <c r="F5" i="10"/>
  <c r="F4" i="10"/>
  <c r="E7" i="10"/>
  <c r="B44" i="9"/>
  <c r="B43" i="9"/>
  <c r="B42" i="9"/>
  <c r="B37" i="9"/>
  <c r="B36" i="9"/>
  <c r="B35" i="9"/>
  <c r="E31" i="9"/>
  <c r="D31" i="9"/>
  <c r="B31" i="9"/>
  <c r="E30" i="9"/>
  <c r="D30" i="9"/>
  <c r="B30" i="9"/>
  <c r="E29" i="9"/>
  <c r="D29" i="9"/>
  <c r="D32" i="9" s="1"/>
  <c r="B29" i="9"/>
  <c r="G26" i="9"/>
  <c r="G25" i="9"/>
  <c r="E25" i="9"/>
  <c r="B25" i="9"/>
  <c r="G24" i="9"/>
  <c r="E24" i="9"/>
  <c r="B24" i="9"/>
  <c r="G23" i="9"/>
  <c r="E23" i="9"/>
  <c r="E26" i="9" s="1"/>
  <c r="B23" i="9"/>
  <c r="C69" i="8"/>
  <c r="C68" i="8"/>
  <c r="C67" i="8"/>
  <c r="C66" i="8"/>
  <c r="J51" i="8"/>
  <c r="I51" i="8"/>
  <c r="H51" i="8"/>
  <c r="K50" i="8"/>
  <c r="E50" i="8"/>
  <c r="D50" i="8"/>
  <c r="C50" i="8"/>
  <c r="B50" i="8"/>
  <c r="K49" i="8"/>
  <c r="K48" i="8"/>
  <c r="E48" i="8"/>
  <c r="D48" i="8"/>
  <c r="C48" i="8"/>
  <c r="B48" i="8"/>
  <c r="K47" i="8"/>
  <c r="E47" i="8"/>
  <c r="D47" i="8"/>
  <c r="C47" i="8"/>
  <c r="B47" i="8"/>
  <c r="K46" i="8"/>
  <c r="E46" i="8"/>
  <c r="D46" i="8"/>
  <c r="C46" i="8"/>
  <c r="B46" i="8"/>
  <c r="K45" i="8"/>
  <c r="E45" i="8"/>
  <c r="D45" i="8"/>
  <c r="C45" i="8"/>
  <c r="B45" i="8"/>
  <c r="F45" i="8" s="1"/>
  <c r="K44" i="8"/>
  <c r="D44" i="8"/>
  <c r="C44" i="8"/>
  <c r="B44" i="8"/>
  <c r="K43" i="8"/>
  <c r="E43" i="8"/>
  <c r="D43" i="8"/>
  <c r="C43" i="8"/>
  <c r="B43" i="8"/>
  <c r="K42" i="8"/>
  <c r="E42" i="8"/>
  <c r="D42" i="8"/>
  <c r="C42" i="8"/>
  <c r="B42" i="8"/>
  <c r="K41" i="8"/>
  <c r="E41" i="8"/>
  <c r="D41" i="8"/>
  <c r="C41" i="8"/>
  <c r="B41" i="8"/>
  <c r="K40" i="8"/>
  <c r="E40" i="8"/>
  <c r="D40" i="8"/>
  <c r="C40" i="8"/>
  <c r="B40" i="8"/>
  <c r="F40" i="8" s="1"/>
  <c r="K39" i="8"/>
  <c r="E39" i="8"/>
  <c r="D39" i="8"/>
  <c r="C39" i="8"/>
  <c r="B39" i="8"/>
  <c r="K38" i="8"/>
  <c r="E38" i="8"/>
  <c r="D38" i="8"/>
  <c r="C38" i="8"/>
  <c r="B38" i="8"/>
  <c r="K37" i="8"/>
  <c r="E37" i="8"/>
  <c r="D37" i="8"/>
  <c r="C37" i="8"/>
  <c r="B37" i="8"/>
  <c r="K36" i="8"/>
  <c r="E36" i="8"/>
  <c r="D36" i="8"/>
  <c r="C36" i="8"/>
  <c r="B36" i="8"/>
  <c r="F36" i="8" s="1"/>
  <c r="K35" i="8"/>
  <c r="E35" i="8"/>
  <c r="D35" i="8"/>
  <c r="C35" i="8"/>
  <c r="B35" i="8"/>
  <c r="K34" i="8"/>
  <c r="E34" i="8"/>
  <c r="D34" i="8"/>
  <c r="C34" i="8"/>
  <c r="B34" i="8"/>
  <c r="K33" i="8"/>
  <c r="E33" i="8"/>
  <c r="D33" i="8"/>
  <c r="C33" i="8"/>
  <c r="B33" i="8"/>
  <c r="K32" i="8"/>
  <c r="K51" i="8" s="1"/>
  <c r="E32" i="8"/>
  <c r="D32" i="8"/>
  <c r="C32" i="8"/>
  <c r="B32" i="8"/>
  <c r="F32" i="8" s="1"/>
  <c r="K63" i="7"/>
  <c r="E62" i="7"/>
  <c r="E60" i="7"/>
  <c r="Q30" i="7"/>
  <c r="Q29" i="7"/>
  <c r="K29" i="7"/>
  <c r="Q28" i="7"/>
  <c r="K28" i="7"/>
  <c r="Q27" i="7"/>
  <c r="K27" i="7"/>
  <c r="D27" i="7"/>
  <c r="D31" i="7" s="1"/>
  <c r="Q26" i="7"/>
  <c r="K26" i="7"/>
  <c r="D26" i="7"/>
  <c r="Q25" i="7"/>
  <c r="K25" i="7"/>
  <c r="D25" i="7"/>
  <c r="Q24" i="7"/>
  <c r="K24" i="7"/>
  <c r="D24" i="7"/>
  <c r="Q23" i="7"/>
  <c r="D23" i="7"/>
  <c r="D30" i="7" s="1"/>
  <c r="Q22" i="7"/>
  <c r="Q31" i="7" s="1"/>
  <c r="C51" i="8" l="1"/>
  <c r="F37" i="8"/>
  <c r="F41" i="8"/>
  <c r="F46" i="8"/>
  <c r="F50" i="8"/>
  <c r="B26" i="9"/>
  <c r="E32" i="9"/>
  <c r="F33" i="8"/>
  <c r="F34" i="8"/>
  <c r="F38" i="8"/>
  <c r="F42" i="8"/>
  <c r="F47" i="8"/>
  <c r="R24" i="7"/>
  <c r="D51" i="8"/>
  <c r="R26" i="7"/>
  <c r="E51" i="8"/>
  <c r="F35" i="8"/>
  <c r="F39" i="8"/>
  <c r="F43" i="8"/>
  <c r="F48" i="8"/>
  <c r="B32" i="9"/>
  <c r="B45" i="9"/>
  <c r="C45" i="9" s="1"/>
  <c r="F7" i="10"/>
  <c r="B39" i="9"/>
  <c r="C35" i="9" s="1"/>
  <c r="C53" i="10"/>
  <c r="C52" i="10"/>
  <c r="C51" i="10"/>
  <c r="R30" i="7"/>
  <c r="R27" i="7"/>
  <c r="R25" i="7"/>
  <c r="R23" i="7"/>
  <c r="R22" i="7"/>
  <c r="R28" i="7"/>
  <c r="C39" i="9"/>
  <c r="C37" i="9"/>
  <c r="C43" i="9"/>
  <c r="C26" i="9"/>
  <c r="C25" i="9"/>
  <c r="C24" i="9"/>
  <c r="C23" i="9"/>
  <c r="C36" i="9"/>
  <c r="C44" i="9"/>
  <c r="C31" i="9"/>
  <c r="C30" i="9"/>
  <c r="C29" i="9"/>
  <c r="D32" i="7"/>
  <c r="E30" i="7" s="1"/>
  <c r="R29" i="7"/>
  <c r="D28" i="7"/>
  <c r="E26" i="7" s="1"/>
  <c r="K30" i="7"/>
  <c r="L25" i="7" s="1"/>
  <c r="B51" i="8"/>
  <c r="F51" i="8" s="1"/>
  <c r="C42" i="9"/>
  <c r="E23" i="7"/>
  <c r="C32" i="9" l="1"/>
  <c r="C38" i="9"/>
  <c r="L27" i="7"/>
  <c r="E31" i="7"/>
  <c r="E32" i="7" s="1"/>
  <c r="U58" i="7"/>
  <c r="F8" i="10"/>
  <c r="F28" i="10" s="1"/>
  <c r="B70" i="8"/>
  <c r="C70" i="8" s="1"/>
  <c r="U63" i="7"/>
  <c r="U61" i="7"/>
  <c r="U64" i="7"/>
  <c r="R31" i="7"/>
  <c r="U62" i="7"/>
  <c r="L29" i="7"/>
  <c r="L28" i="7"/>
  <c r="L26" i="7"/>
  <c r="L24" i="7"/>
  <c r="E27" i="7"/>
  <c r="E25" i="7"/>
  <c r="E24" i="7"/>
  <c r="E28" i="7" l="1"/>
  <c r="U60" i="7"/>
  <c r="L30" i="7"/>
  <c r="U59" i="7"/>
  <c r="J27" i="3" l="1"/>
  <c r="J21" i="3"/>
  <c r="J15" i="3"/>
  <c r="J18" i="3"/>
  <c r="J14" i="3"/>
  <c r="J10" i="3"/>
  <c r="K35" i="3"/>
  <c r="J17" i="3"/>
  <c r="J13" i="3"/>
  <c r="J9" i="3"/>
  <c r="J16" i="3"/>
  <c r="J12" i="3"/>
  <c r="J8" i="3"/>
  <c r="J19" i="3"/>
  <c r="J11" i="3"/>
  <c r="K37" i="3" l="1"/>
  <c r="J7" i="3"/>
  <c r="J6" i="3"/>
  <c r="J22" i="3" l="1"/>
  <c r="J30" i="3" l="1"/>
  <c r="K8" i="3"/>
  <c r="K13" i="3"/>
  <c r="K14" i="3"/>
  <c r="K16" i="3"/>
  <c r="K15" i="3"/>
  <c r="K19" i="3"/>
  <c r="K10" i="3"/>
  <c r="K12" i="3"/>
  <c r="K17" i="3"/>
  <c r="K18" i="3"/>
  <c r="K11" i="3"/>
  <c r="K9" i="3"/>
  <c r="K21" i="3"/>
  <c r="K7" i="3"/>
  <c r="K6" i="3"/>
  <c r="K22" i="3" l="1"/>
  <c r="K28" i="3"/>
  <c r="K27" i="3"/>
  <c r="K30" i="3"/>
  <c r="K25" i="3"/>
</calcChain>
</file>

<file path=xl/comments1.xml><?xml version="1.0" encoding="utf-8"?>
<comments xmlns="http://schemas.openxmlformats.org/spreadsheetml/2006/main">
  <authors>
    <author>Temilolu Odunaike</author>
  </authors>
  <commentList>
    <comment ref="C5" authorId="0" shapeId="0">
      <text>
        <r>
          <rPr>
            <b/>
            <sz val="9"/>
            <color indexed="81"/>
            <rFont val="Tahoma"/>
            <family val="2"/>
          </rPr>
          <t>Temilolu Odunaike:</t>
        </r>
        <r>
          <rPr>
            <sz val="9"/>
            <color indexed="81"/>
            <rFont val="Tahoma"/>
            <family val="2"/>
          </rPr>
          <t xml:space="preserve">
Even though I removed blanks, I couldn't find a way to not count these</t>
        </r>
      </text>
    </comment>
    <comment ref="F6" authorId="0" shapeId="0">
      <text>
        <r>
          <rPr>
            <b/>
            <sz val="9"/>
            <color indexed="81"/>
            <rFont val="Tahoma"/>
            <family val="2"/>
          </rPr>
          <t>Temilolu Odunaike:</t>
        </r>
        <r>
          <rPr>
            <sz val="9"/>
            <color indexed="81"/>
            <rFont val="Tahoma"/>
            <family val="2"/>
          </rPr>
          <t xml:space="preserve">
Same comment as for programmes. But here I am not sure what the issue is as the total entitlement should be 184 but it's not adding up here. I guess there are double counts somewhere or it's relatedt to status reason? Thanks</t>
        </r>
      </text>
    </comment>
  </commentList>
</comments>
</file>

<file path=xl/sharedStrings.xml><?xml version="1.0" encoding="utf-8"?>
<sst xmlns="http://schemas.openxmlformats.org/spreadsheetml/2006/main" count="12946" uniqueCount="4038">
  <si>
    <t>(Do Not Modify) Programme</t>
  </si>
  <si>
    <t>(Do Not Modify) Row Checksum</t>
  </si>
  <si>
    <t>(Do Not Modify) Modified on</t>
  </si>
  <si>
    <t>Name</t>
  </si>
  <si>
    <t>Programme name</t>
  </si>
  <si>
    <t>Mode of study</t>
  </si>
  <si>
    <t>Profession</t>
  </si>
  <si>
    <t>Part of register</t>
  </si>
  <si>
    <t>Entitlement</t>
  </si>
  <si>
    <t>Education provider</t>
  </si>
  <si>
    <t>Validating body</t>
  </si>
  <si>
    <t>Owner</t>
  </si>
  <si>
    <t>Status reason</t>
  </si>
  <si>
    <t>892968da-8dc1-e411-80cf-0050569f10c3</t>
  </si>
  <si>
    <t>B50dA5YShmCe3x6u7r5h3GCuszYv1RtrmBoVSd6Bqvb27qhGbFbewsKwY4HawWPteyy+GNu2tESiYsILHLK5fg==</t>
  </si>
  <si>
    <t>ABE00152 - BSc (Hons) Applied Biomedical Science</t>
  </si>
  <si>
    <t>BSc (Hons) Applied Biomedical Science</t>
  </si>
  <si>
    <t>FT (Full time)</t>
  </si>
  <si>
    <t>Biomedical scientist</t>
  </si>
  <si>
    <t/>
  </si>
  <si>
    <t>Abertay University</t>
  </si>
  <si>
    <t>Education administrators</t>
  </si>
  <si>
    <t>Open</t>
  </si>
  <si>
    <t>d735f141-7ccd-e911-812d-0050569f10c3</t>
  </si>
  <si>
    <t>HBWDmOcOOxP8QDadWumGr1HiFznfa4Mmkzih3UWErb0pB0gtUTKc/sVOAZf/J1HhgyMeyBnvaxAjiiZvWn004g==</t>
  </si>
  <si>
    <t>ABN02237 - Independent Non-Medical Prescriber</t>
  </si>
  <si>
    <t>Independent Non-Medical Prescriber</t>
  </si>
  <si>
    <t>PT (Part time)</t>
  </si>
  <si>
    <t>Supplementary Prescribing, Independent Prescribing</t>
  </si>
  <si>
    <t>University of Aberdeen</t>
  </si>
  <si>
    <t>Sagitta Fernando</t>
  </si>
  <si>
    <t>dfbe68d4-8dc1-e411-80cf-0050569f10c3</t>
  </si>
  <si>
    <t>wUPB1EEiTSBcKP6ySeSuOPx/UI3uAa4kSkPStIhbVVzVuxHy2bjrRTy9JiGg0XgmtvFVyBvOJjkHIa4CFBWFCA==</t>
  </si>
  <si>
    <t>ACS00004 - Certificate of Attainment</t>
  </si>
  <si>
    <t>Certificate of Attainment</t>
  </si>
  <si>
    <t>FLX (Flexible)</t>
  </si>
  <si>
    <t>Clinical scientist</t>
  </si>
  <si>
    <t>Association of Clinical Scientists</t>
  </si>
  <si>
    <t>Education officers</t>
  </si>
  <si>
    <t>5bda24d7-4922-ea11-8132-0050569f10c3</t>
  </si>
  <si>
    <t>v3n3SDbIaac6upr9nJ0TozjzW6KdH5ycfTTGTUl2v3G5fOwAHpXzhTmFPo1/f1SmHsRrzOPwY7jpCywH1yNX9A==</t>
  </si>
  <si>
    <t>AEC02308 - BSc (Hons) Radiography (Radiotherapy and Oncology)</t>
  </si>
  <si>
    <t>BSc (Hons) Radiography (Radiotherapy and Oncology)</t>
  </si>
  <si>
    <t>Radiographer</t>
  </si>
  <si>
    <t>Therapeutic radiographer</t>
  </si>
  <si>
    <t>AECC University College</t>
  </si>
  <si>
    <t>Ann Faulkner</t>
  </si>
  <si>
    <t>8e72c60c-4a22-ea11-8132-0050569f10c3</t>
  </si>
  <si>
    <t>d1sneDSJ2lErJwBRwKSk9hX17VfFV0hZxUCT21Pgdz6oXMs8DpSDHAANVoCMeNIPGA3VhJNpJ9sjNA57RmwMiQ==</t>
  </si>
  <si>
    <t>AEC02309 - BSc (Hons) Radiography (Diagnostic Imaging)</t>
  </si>
  <si>
    <t>BSc (Hons) Radiography (Diagnostic Imaging)</t>
  </si>
  <si>
    <t>Diagnostic radiographer</t>
  </si>
  <si>
    <t>e1be68d4-8dc1-e411-80cf-0050569f10c3</t>
  </si>
  <si>
    <t>NtQNX8C4PpQ9ztiw0Wq2XKjRikSIN59TfPiFQ9vCo+S/YWkTzUJqTT3pZhyp2rQwXWzRMfZBB2DdUJzu+K0ceQ==</t>
  </si>
  <si>
    <t>AHS00005-Certificate of Attainment</t>
  </si>
  <si>
    <t>Academy for Healthcare Science</t>
  </si>
  <si>
    <t>e3be68d4-8dc1-e411-80cf-0050569f10c3</t>
  </si>
  <si>
    <t>xJy5AXq3CAB6dYtRSN522dLrVeNLWnyq3J6ARbaTyGU6rgeCih6gD6hrgVzzVRWVhnR++ZFSerdvWGW5bBaj2w==</t>
  </si>
  <si>
    <t>AHS00006 - Certificate of Equivalence</t>
  </si>
  <si>
    <t>Certificate of Equivalence</t>
  </si>
  <si>
    <t>07bf68d4-8dc1-e411-80cf-0050569f10c3</t>
  </si>
  <si>
    <t>QyKB/TzMddVZgztymceYqke2HE4YHKKT47eNeiG7qXyjEFwy91GRMj2kLf5ePXpUJco2UFnDUcit+qotJoxTGg==</t>
  </si>
  <si>
    <t>ARU00024-MA Music Therapy</t>
  </si>
  <si>
    <t>MA Music Therapy</t>
  </si>
  <si>
    <t>Arts therapist</t>
  </si>
  <si>
    <t>Music therapy</t>
  </si>
  <si>
    <t>Anglia Ruskin University</t>
  </si>
  <si>
    <t>0bbf68d4-8dc1-e411-80cf-0050569f10c3</t>
  </si>
  <si>
    <t>ObomY1UloRuXOzwrbL6bZV/oPnN2EQNDGHHbAK+kkoBtZlllgnDZpo9vLzV2K5qZelIPp95HqXXuphbVGbK3TA==</t>
  </si>
  <si>
    <t>ARU00026 - MA Dramatherapy</t>
  </si>
  <si>
    <t>MA Dramatherapy</t>
  </si>
  <si>
    <t>Drama therapy</t>
  </si>
  <si>
    <t>15bf68d4-8dc1-e411-80cf-0050569f10c3</t>
  </si>
  <si>
    <t>Fbqye4CXKkJulz6upxpN+ujaPuDc7VPy/TCdHwHRLpODigCE+HdBeE432Dy/MlED4VXZ715CsTwa/5qJUYkaSA==</t>
  </si>
  <si>
    <t>ARU00031 - Advanced Non-Medical Prescribing (level 7)</t>
  </si>
  <si>
    <t>Advanced Non-Medical Prescribing (level 7)</t>
  </si>
  <si>
    <t>17bf68d4-8dc1-e411-80cf-0050569f10c3</t>
  </si>
  <si>
    <t>cp3UV8wTIlQZvsA32MtXmE8uQFlISDFOiNN7cluZwQAwoPPLOnk+4ak8prQOfAjRkFK85EUS4/akkveWDRrWkg==</t>
  </si>
  <si>
    <t>ARU00032 - Advanced Non-Medical Prescribing (level 7) (SP only)</t>
  </si>
  <si>
    <t>Advanced Non-Medical Prescribing (level 7) (SP only)</t>
  </si>
  <si>
    <t>Supplementary Prescribing</t>
  </si>
  <si>
    <t>1bbf68d4-8dc1-e411-80cf-0050569f10c3</t>
  </si>
  <si>
    <t>S3W6Uf4pau8dbwg2Kz1sQ5dFyeTGBEilKOfR8KxwyryxjpBDPABzwVpmdPYw1YQYfvq6g6K8XLlFVG1sC0J3ZQ==</t>
  </si>
  <si>
    <t>ARU00034 - Non-Medical Prescribing (level 6)</t>
  </si>
  <si>
    <t>Non-Medical Prescribing (level 6)</t>
  </si>
  <si>
    <t>1fbf68d4-8dc1-e411-80cf-0050569f10c3</t>
  </si>
  <si>
    <t>rT0kwoYbszNPVWKA9MngKlhbkHQkOvt8tIO6PDFybwQz4yUoq20nZuDLH5S1eNts/9plMViJgReBxJbKlBb9Vw==</t>
  </si>
  <si>
    <t>ARU00036-BSc (Hons) Paramedic Science</t>
  </si>
  <si>
    <t>BSc (Hons) Paramedic Science</t>
  </si>
  <si>
    <t>Paramedic</t>
  </si>
  <si>
    <t>21bf68d4-8dc1-e411-80cf-0050569f10c3</t>
  </si>
  <si>
    <t>cZx/ZTT7UdjLnGVUGVbj4ITPpOkhlyR9waJWLgW9gACJqztIpEtr0+k0WnBBi6v/6TYkUHy9mMkPjVWyJYGXzw==</t>
  </si>
  <si>
    <t>ARU00037 - Non-Medical Prescribing (level 6) (SP only)</t>
  </si>
  <si>
    <t>Non-Medical Prescribing (level 6) (SP only)</t>
  </si>
  <si>
    <t>36ce68ec-8dc1-e411-80cf-0050569f10c3</t>
  </si>
  <si>
    <t>VQvxDPkBHPCYVY2zsgZEtQbnhSq+WmfUZc0BwX+gtnsxpwMp28QxPyQaJ/cxN2Bbd0fY5gOXmad5RLViJR6y3Q==</t>
  </si>
  <si>
    <t>ARU00448 - FDSc in Hearing Aid Audiology</t>
  </si>
  <si>
    <t>FDSc in Hearing Aid Audiology</t>
  </si>
  <si>
    <t>DL (Distance learning)</t>
  </si>
  <si>
    <t>Hearing aid dispenser</t>
  </si>
  <si>
    <t>2857d0d9-39dd-e411-80cf-0050569f10c3</t>
  </si>
  <si>
    <t>cpoxO3qQYjjsDwsAXXE5zgxgmzcRD6R1bHzLKQT2CBohiIzbv7YKFN32Xrlcp80gVugSgshUVlzUWmSIfXY5pA==</t>
  </si>
  <si>
    <t>ARU01573-Diploma Higher Education Paramedic Studies</t>
  </si>
  <si>
    <t>Diploma Higher Education Paramedic Studies</t>
  </si>
  <si>
    <t>Aveen Croash</t>
  </si>
  <si>
    <t>Closed</t>
  </si>
  <si>
    <t>4d20025f-467b-e611-80e5-0050569f10c3</t>
  </si>
  <si>
    <t>FDAabrNdGXqBz9pwrIm+zYHrWR1RXo3C2YddQgVzqLYPypdWrKBDsJtVDsE9fnNBM1t8u40UmHxMe5djxCfatA==</t>
  </si>
  <si>
    <t>ARU01747 - BSc (Hons) Operating Department Practice</t>
  </si>
  <si>
    <t>BSc (Hons) Operating Department Practice</t>
  </si>
  <si>
    <t>Operating department practitioner</t>
  </si>
  <si>
    <t>John Archibald</t>
  </si>
  <si>
    <t>bd68df4e-3a1b-ea11-8131-0050569f10c3</t>
  </si>
  <si>
    <t>tduvcQP7BrBSBTilTVZ3/ZJGuFh2Z4NUOQ2jL0+d45Z1yYJZVCydxsOmKeyXgMFNO5N4LuIog0NGZRf8b1abHA==</t>
  </si>
  <si>
    <t>ARU02304 - BSc (Hons) Operating Department Practice (Degree Apprenticeship)</t>
  </si>
  <si>
    <t>BSc (Hons) Operating Department Practice (Degree Apprenticeship)</t>
  </si>
  <si>
    <t>WBL (Work based learning)</t>
  </si>
  <si>
    <t>Alex Stride</t>
  </si>
  <si>
    <t>27bf68d4-8dc1-e411-80cf-0050569f10c3</t>
  </si>
  <si>
    <t>MrdkPZyYVBy6iF4UrOM4thu2GVV54lRhHOhf+o77a3QdJ3b8199hhOrKGgAAVQd9p+ebIkjwGgtOBa3SD05uVw==</t>
  </si>
  <si>
    <t>AST00040 - BSc (Hons) Healthcare Science (Audiology)</t>
  </si>
  <si>
    <t>BSc (Hons) Healthcare Science (Audiology)</t>
  </si>
  <si>
    <t>Aston University</t>
  </si>
  <si>
    <t>29bf68d4-8dc1-e411-80cf-0050569f10c3</t>
  </si>
  <si>
    <t>54A0tEd8CpG4kEFJLZaztXZkZNodb6Ko5lTzNKUCb1IPa4uupnHvadnnS90mONQNvHG3qE9zpWCmEZ4b+WbX/Q==</t>
  </si>
  <si>
    <t>AST00041 - Foundation Degree in Hearing Aid Audiology</t>
  </si>
  <si>
    <t>Foundation Degree in Hearing Aid Audiology</t>
  </si>
  <si>
    <t>2dbf68d4-8dc1-e411-80cf-0050569f10c3</t>
  </si>
  <si>
    <t>+e3Zn8T6VcbFMcPzw/LK8EWngVWMVAr1W7/Ic3eDSOVlCFtAPoIzFtTU7XxouePc8RtYh20xD6CIjoVghdtq9w==</t>
  </si>
  <si>
    <t>AST00043 - BSc (Hons) Applied Biomedical Science</t>
  </si>
  <si>
    <t>c10d1e96-d7f6-e711-80f7-0050569f10c3</t>
  </si>
  <si>
    <t>ZKL42EUQPN/jiw8oiK9u4I5YVoEbHztintzLrN6OBrLmtidqQcrVeW77jyvVqbIuhGQ9NcO6d3EpGzdHwhKQQQ==</t>
  </si>
  <si>
    <t>AST01974 - BSc (Hons) Healthcare Science (Audiology)</t>
  </si>
  <si>
    <t>224258f0-d7f6-e711-80f7-0050569f10c3</t>
  </si>
  <si>
    <t>jZjwGiIKzyGS7SlP66hEf4EQvYuLNkHCTVgBVZaycVmrygPTjBHGSk2k19pMkyC9i9sb9Nce+JcvDg06DQIP0A==</t>
  </si>
  <si>
    <t>AST01975 - BSc (Hons) Healthcare Science (Audiology)</t>
  </si>
  <si>
    <t>2fbf68d4-8dc1-e411-80cf-0050569f10c3</t>
  </si>
  <si>
    <t>p97xm4LfgkyaQWbcZR+UxwdFEOdTcg0qAefQIcl7U99BvvTM5jQIpwvvjn6GvIAvuNSfsLL6GZQB7M5TXwuC9w==</t>
  </si>
  <si>
    <t>BAN00044 - Doctorate in Clinical Psychology (D.Clin.Psy)</t>
  </si>
  <si>
    <t>Doctorate in Clinical Psychology (D.Clin.Psy)</t>
  </si>
  <si>
    <t>Practitioner psychologist</t>
  </si>
  <si>
    <t>Clinical psychologist</t>
  </si>
  <si>
    <t>Bangor University</t>
  </si>
  <si>
    <t>81bf68d4-8dc1-e411-80cf-0050569f10c3</t>
  </si>
  <si>
    <t>UK0X1od3bhrSGnzpE19XJo+RoN9cRgcG/JVLL67bfrr4I2iGB7SYcPEuLWy+aF4omn2Uc7uPMQB17ZA+NtQqZw==</t>
  </si>
  <si>
    <t>BAN00085 - Non medical / Independent prescribing</t>
  </si>
  <si>
    <t>Non medical / Independent prescribing</t>
  </si>
  <si>
    <t>af2968da-8dc1-e411-80cf-0050569f10c3</t>
  </si>
  <si>
    <t>yZcKLXKRWATGFHxmX4Guv2mymrpwrZHOdts6yT5CaUQ6GH9y1FUqR63xcqS0fpWHPzr+fvGsIZa3ZcaBPpo2zA==</t>
  </si>
  <si>
    <t>BAN00171 - BSc (Hons) Diagnostic Radiography</t>
  </si>
  <si>
    <t>BSc (Hons) Diagnostic Radiography</t>
  </si>
  <si>
    <t>377aef00-851d-e911-8119-0050569f10c3</t>
  </si>
  <si>
    <t>quEfglaKlsBQLhse8IZxdfpBmTNBG02zea07/KEBniN90RYcJwTSj8Zofb34jgMdLbqGDMvCbnmApdb4kDOaGg==</t>
  </si>
  <si>
    <t>BAN02139 - PGDip Physiotherapy</t>
  </si>
  <si>
    <t>PGDip Physiotherapy</t>
  </si>
  <si>
    <t>Physiotherapist</t>
  </si>
  <si>
    <t>12cd7011-b70c-e811-80f8-0050569f10c3</t>
  </si>
  <si>
    <t>BBOEpdfwNwbEOC0es/FuZzBAmslwPWU40B64BRKHttHKQUuq2BTOdy2aNVQL8sHHyBJymHVIjTsNhwgythARkw==</t>
  </si>
  <si>
    <t>BAS01996 - Sport and Exercise Psychology Accreditation Route</t>
  </si>
  <si>
    <t>Sport and Exercise Psychology Accreditation Route</t>
  </si>
  <si>
    <t>Sport and exercise psychologist</t>
  </si>
  <si>
    <t>British Association of Sport and Exercise Sciences</t>
  </si>
  <si>
    <t>90ff66e6-8dc1-e411-80cf-0050569f10c3</t>
  </si>
  <si>
    <t>669920crNbHQFfA3l9rtwu7QAe63ui5MrE59lWtnXmGFTwoabwxYKnUhRyooQzAhwmE009ElyBFOC+o5heTyOw==</t>
  </si>
  <si>
    <t>BAT00373 - Doctorate in Clinical Psychology</t>
  </si>
  <si>
    <t>Doctorate in Clinical Psychology</t>
  </si>
  <si>
    <t>University of Bath</t>
  </si>
  <si>
    <t>d2451508-9067-ea11-8139-0050569f10c3</t>
  </si>
  <si>
    <t>FiZ1iA+Q4+mtXiauG6KZo4VZIqmIpS5C470xg/mU5XWu7XXti1dinGjfvtsRrPdrBBJfFCu0lwX7zg9uk4O9rQ==</t>
  </si>
  <si>
    <t>BBK02358 - MRes Professional Practice Occupational Psychology</t>
  </si>
  <si>
    <t>MRes Professional Practice Occupational Psychology</t>
  </si>
  <si>
    <t>Occupational psychologist</t>
  </si>
  <si>
    <t>Birkbeck, University of London</t>
  </si>
  <si>
    <t>Proposed</t>
  </si>
  <si>
    <t>91111c4f-9067-ea11-8139-0050569f10c3</t>
  </si>
  <si>
    <t>gLKCwEcj3zDN0Tsjvv6OGfU+9ELCnyTrjfZnoz0z7bKl5dEJfCCX5aGWCPRbSY0GLESi/8jDDqK5hiMZU0JOgw==</t>
  </si>
  <si>
    <t>BBK02359 - MRes Professional Practice Occupational Psychology</t>
  </si>
  <si>
    <t>39bf68d4-8dc1-e411-80cf-0050569f10c3</t>
  </si>
  <si>
    <t>epwHESmX/lQYBR3RaRgvbX4PyMoaYe2fy/bnFRA5eNG86P97mfrH2pEsp/S2DGo4SmboCFUFyEVyxv9LdtY79Q==</t>
  </si>
  <si>
    <t>BCU00049 - BSc (Hons) Paramedic Science</t>
  </si>
  <si>
    <t>Birmingham City University</t>
  </si>
  <si>
    <t>3dbf68d4-8dc1-e411-80cf-0050569f10c3</t>
  </si>
  <si>
    <t>MXGvp1vCiUGxTyL0WkdE7TNpx+VWMtsk7WmhYo7ZTFMyU/ZDsKGr0msywZ7To5Ir8ihVZjyjRXqV38U2cKqlUg==</t>
  </si>
  <si>
    <t>BCU00051 - Dip HE Paramedic Science</t>
  </si>
  <si>
    <t>Dip HE Paramedic Science</t>
  </si>
  <si>
    <t>47bf68d4-8dc1-e411-80cf-0050569f10c3</t>
  </si>
  <si>
    <t>MIyyfufuUi5UeMKa11Vytg+Im9bPWIYy9CuLtGmquM8bPB6Wtm4sVD6tRQpobwHp+c3D2CEupqxdSPa4Oz+WwA==</t>
  </si>
  <si>
    <t>BCU00056 - Principles of Prescribing for Health Care Professionals</t>
  </si>
  <si>
    <t>Principles of Prescribing for Health Care Professionals</t>
  </si>
  <si>
    <t>49bf68d4-8dc1-e411-80cf-0050569f10c3</t>
  </si>
  <si>
    <t>3n3IvRDGClhwRj655jL/+nrBw8o0wpEAJ3jz3OOdLfJ0I1pwmLKJeSZKoPCKYHNVbTuXPwvY9zE/zKdbYeniCw==</t>
  </si>
  <si>
    <t>BCU00057 - Principles of Prescribing for Health Care Professionals</t>
  </si>
  <si>
    <t>67bf68d4-8dc1-e411-80cf-0050569f10c3</t>
  </si>
  <si>
    <t>ln1SHq7UOBYIYsNSTqWnITmIeaz2+ZFB2moVf+MRuDc/2Uuk3LkLiQX/sz3NSXpucR4atWZMXQEK0aQhtHCAZQ==</t>
  </si>
  <si>
    <t>BCU00072 - Non-Medical Prescribing for Allied Health Professionals (Undergraduate)</t>
  </si>
  <si>
    <t>Non-Medical Prescribing for Allied Health Professionals (Undergraduate)</t>
  </si>
  <si>
    <t>6bbf68d4-8dc1-e411-80cf-0050569f10c3</t>
  </si>
  <si>
    <t>WnNSkpTXtzU3g859IlQorKUyGP1oKyLeW7qnzLV5erjwLyofVyhpy5FNgPHfOal+OuL8ovVGY1lVb/WAQBfusQ==</t>
  </si>
  <si>
    <t>BCU00074 - Non-Medical Prescribing for Allied Health Professionals (Undergraduate) (Conversion)</t>
  </si>
  <si>
    <t>Non-Medical Prescribing for Allied Health Professionals (Undergraduate) (Conversion)</t>
  </si>
  <si>
    <t>6dbf68d4-8dc1-e411-80cf-0050569f10c3</t>
  </si>
  <si>
    <t>EZAA0sEbWrIrPTEkBUoBN3BGMC3J+niwnyFfFT2FSfZxNDQW/SFGSNdSIAsNgS6xI4f68TKheFriIJPuZgSRJA==</t>
  </si>
  <si>
    <t>BCU00075 - Non-Medical Prescribing for Allied Health Professionals (Undergraduate)</t>
  </si>
  <si>
    <t>77bf68d4-8dc1-e411-80cf-0050569f10c3</t>
  </si>
  <si>
    <t>j/HG83oYmmwN7U6pPc5hyjpzgOeyfnW9YnIk0ikaZ5Yu+m6tEgwpFpi2o5MapfA711QOeDFBDS4eYp/hdhKwDg==</t>
  </si>
  <si>
    <t>BCU00080 - Principles of Prescribing for Allied Health Professionals (Post Graduate)</t>
  </si>
  <si>
    <t>Principles of Prescribing for Allied Health Professionals (Post Graduate)</t>
  </si>
  <si>
    <t>7bbf68d4-8dc1-e411-80cf-0050569f10c3</t>
  </si>
  <si>
    <t>2TBPuz15qgTiloVsSVhi4QG9uP19Vl03XcbaTKJ1SucXQlnVJZIXaNNe6kbZkHrSdSZmzxHdnxV9i+4nwEVcFg==</t>
  </si>
  <si>
    <t>BCU00082 - Principles of Prescribing for Allied Health Professionals (Post Graduate) (Conversion)</t>
  </si>
  <si>
    <t>Principles of Prescribing for Allied Health Professionals (Post Graduate) (Conversion)</t>
  </si>
  <si>
    <t>7dbf68d4-8dc1-e411-80cf-0050569f10c3</t>
  </si>
  <si>
    <t>YeEiBnCKK+SbSbnom+XW7anwWWEkPRI3t4o0Z60gk0Zr/p6D/nR7V+3sxyn6RTdkgnwuIOtpPezMFb4RTbu7lA==</t>
  </si>
  <si>
    <t>BCU00083 - Principles of Prescribing for Allied Health Professionals (Post Graduate)</t>
  </si>
  <si>
    <t>e8c2933d-8ec1-e411-80cf-0050569f10c3</t>
  </si>
  <si>
    <t>7HfI1Nytsz8wyWu2BmO5w46i36CMNaQKEPdKypW8YBHtvSfUJ+fpxbAMEUu0YCU+nd4US+Q+M/bwv4YEkEIX4A==</t>
  </si>
  <si>
    <t>BCU01292 - DipHE Operating Department Practice</t>
  </si>
  <si>
    <t>DipHE Operating Department Practice</t>
  </si>
  <si>
    <t>ecc2933d-8ec1-e411-80cf-0050569f10c3</t>
  </si>
  <si>
    <t>JuZOQy8Al9OudJkJIaIPVnkngFNRL39NBtaATv2J8XAS6RcS0GOMgVmrAedO+Sc6J4YsPeN5AnrTkdhKi+jfVQ==</t>
  </si>
  <si>
    <t>BCU01294 - BSc (Hons) Diagnostic Radiography</t>
  </si>
  <si>
    <t>eec2933d-8ec1-e411-80cf-0050569f10c3</t>
  </si>
  <si>
    <t>HbsUfOOqYPHO8gwa+mYo3fAkaN2MtSVwkDE8oy0gcHXHrFQL2CpQksnsa/Y+jzwAuMiX+pz6YiU2ARuSAWbEZQ==</t>
  </si>
  <si>
    <t>BCU01295 - BSc (Hons) Diagnostic Radiography</t>
  </si>
  <si>
    <t>f0c2933d-8ec1-e411-80cf-0050569f10c3</t>
  </si>
  <si>
    <t>Bn6v+ch3UpPLEMb5Vus7tDx6tJclDYpiwCWTw5onOGwdmDhHPxTyNHYxEAb3w5cP9ZFzUxz8fTFKacpI+2bfig==</t>
  </si>
  <si>
    <t>BCU01296 - BSc (Hons) Radiotherapy</t>
  </si>
  <si>
    <t>BSc (Hons) Radiotherapy</t>
  </si>
  <si>
    <t>f2c2933d-8ec1-e411-80cf-0050569f10c3</t>
  </si>
  <si>
    <t>d2njDeGjFfBBRgUmN8UZbeBtj+gDc0lVOX6nuq6NIeIu3ZzgzHq/QtLt71o+CTATxTN3T8FfL+zdi7lUotnQrQ==</t>
  </si>
  <si>
    <t>BCU01297 - BSc (Hons) Radiotherapy</t>
  </si>
  <si>
    <t>f4c2933d-8ec1-e411-80cf-0050569f10c3</t>
  </si>
  <si>
    <t>9RS+tMhhtDhJL6XFfKVVBcTPBddm080ojqsfgKommeqGo659e9e9UK2iZepfoug9kv3h2kZfJus3MQR64Gz33Q==</t>
  </si>
  <si>
    <t>BCU01298 - BSc (Hons) Speech and Language Therapy</t>
  </si>
  <si>
    <t>BSc (Hons) Speech and Language Therapy</t>
  </si>
  <si>
    <t>Speech and language therapist</t>
  </si>
  <si>
    <t>f6c2933d-8ec1-e411-80cf-0050569f10c3</t>
  </si>
  <si>
    <t>whakeRIxSmreVgBHtILP/ruugYJz3SmLxXQ4HPQndN7oXFCJomzW8M+78FGu3YD0UmgJMT39CI7wqJic+9I+5A==</t>
  </si>
  <si>
    <t>BCU01299 - BSc (Hons) Speech and Language Therapy</t>
  </si>
  <si>
    <t>fcc2933d-8ec1-e411-80cf-0050569f10c3</t>
  </si>
  <si>
    <t>DDN9VEiNlSDLXVdXI2qkzt/YMxpI/wG5fKEgvtXTscNtnxd3mT7zFbjMShWHrJ/me9cDmcxbpo95m/vVC3x5ZA==</t>
  </si>
  <si>
    <t>BCU01302 - Non-medical Prescribing for Allied Health Professionals</t>
  </si>
  <si>
    <t>Non-medical Prescribing for Allied Health Professionals</t>
  </si>
  <si>
    <t>fec2933d-8ec1-e411-80cf-0050569f10c3</t>
  </si>
  <si>
    <t>8su75lgv+LwgeB/YNDPYIH2JyOgXwxbi+bYGAtEsnSoEyslfGCcK4Uw/IDzpUBgxTo+GFdU0/s+moDrWh7zpdA==</t>
  </si>
  <si>
    <t>BCU01303 - Non-medical Prescribing for Allied Health Professionals</t>
  </si>
  <si>
    <t>488257ce-4d0f-e511-80d0-0050569f10c3</t>
  </si>
  <si>
    <t>s4JFkgidqOWS0hJIiqSk3DMdeeVwRYENMqWF3T7M8aAmAMwfztqOgnnSrMAlLM7Ds6pCWXZEhVuDqdQn2Mf1LA==</t>
  </si>
  <si>
    <t>BCU01591 - BSc (Hons) Operating Department Practice</t>
  </si>
  <si>
    <t>d560f090-0f32-e611-80e2-0050569f10c3</t>
  </si>
  <si>
    <t>y2Kc1qEGK+3jScc+Dkuh9HZfWrT9R3TYv1WQRIkuQUBD7jm7LIGmJU0XRCOUe4lCDdCVig7o/aBDC7fIePO+ZA==</t>
  </si>
  <si>
    <t>BCU01720 - MSc Dietetics</t>
  </si>
  <si>
    <t>MSc Dietetics</t>
  </si>
  <si>
    <t>Dietitian</t>
  </si>
  <si>
    <t>825a330c-1032-e611-80e2-0050569f10c3</t>
  </si>
  <si>
    <t>xVARjbeCV+rkDQQIB7KD2T+OXve4+CfW7CdS/BSpqLFHu/lbGSvVOquCHtIKIrBHmQFSy1YxHrU7whPkt129vw==</t>
  </si>
  <si>
    <t>BCU01722 - MSc Physiotherapy</t>
  </si>
  <si>
    <t>MSc Physiotherapy</t>
  </si>
  <si>
    <t>46e40919-7ec0-e711-80f1-0050569f10c3</t>
  </si>
  <si>
    <t>XLRGYgwzZNFnhkhXJ1/ql0kJIQdRltrhhPxRzHAfrcfkR7ZdGB4ozfdjdlu/MHflprmpZEJUlXptYdhqT72LUg==</t>
  </si>
  <si>
    <t>BCU01921-DipHE Operating Department Practice (South West)</t>
  </si>
  <si>
    <t>DipHE Operating Department Practice (South West)</t>
  </si>
  <si>
    <t>f978ecf4-80d3-e811-810f-0050569f10c3</t>
  </si>
  <si>
    <t>vP2G5jscQvimRoZwJLj34hhxGwCgBprGTralilbTRKF9J008yFF2gy8rlB/Nou6wjpY+O2U1Zd9EWwFwIN5s3A==</t>
  </si>
  <si>
    <t>BCU02101-MSc Speech and Language Therapy</t>
  </si>
  <si>
    <t>MSc Speech and Language Therapy</t>
  </si>
  <si>
    <t>f400e0f1-3ac0-ea11-813d-0050569f10c3</t>
  </si>
  <si>
    <t>3HzUSFxYjGU6CzW8g3cGEdvcwqZTDWOWf7ygRV6a6B0jMZwAHl3eZgoqMe4q513VRBcQwEXFBNBUzwFmUoGJXQ==</t>
  </si>
  <si>
    <t>BCU02382 - BSc Hons Operating Department Practice (South West)</t>
  </si>
  <si>
    <t>BSc Hons Operating Department Practice (South West)</t>
  </si>
  <si>
    <t>4bbf68d4-8dc1-e411-80cf-0050569f10c3</t>
  </si>
  <si>
    <t>BR3XXccEcd4ByD1slh8hswQcM6RY/AD6fBJuCJVaP8TNmjjqMUX+RJqF9F+5GtqlMQHvg3+cT4NxwoZ/zWMQrQ==</t>
  </si>
  <si>
    <t>BED00058 - BSc (Hons) Operating Department Practice</t>
  </si>
  <si>
    <t>University of Bedfordshire</t>
  </si>
  <si>
    <t>9d698e43-8ec1-e411-80cf-0050569f10c3</t>
  </si>
  <si>
    <t>3dsdLBgBpISmxNJqhq87Py5CFTfHSYo9JLhxZtMC3k2bkxEkdWw5xslyaIXWvAd/20x6ArUyobCArQfZvX5TEw==</t>
  </si>
  <si>
    <t>BED01360 - Diploma of Higher Education Operating Department Practice</t>
  </si>
  <si>
    <t>Diploma of Higher Education Operating Department Practice</t>
  </si>
  <si>
    <t>fb698e43-8ec1-e411-80cf-0050569f10c3</t>
  </si>
  <si>
    <t>nu+IynsmQJUlp8s1lw9epmxS/2a+gNS7mGhMzTSxZ5s3FNU+DPlKTYfULqGJqnRN2yXY9/rppDmLdfIKnkYeKA==</t>
  </si>
  <si>
    <t>BED01407 - BSc (Hons) Paramedic Science</t>
  </si>
  <si>
    <t>0b8fad89-3fb3-e711-80f1-0050569f10c3</t>
  </si>
  <si>
    <t>nhtI0p3QamBctHxctiT1o6yr9GynSKQg/JT4vt8rGa/y7PgWq5dfumeZ+kmAZaSZHjU2dC9IMdrQ91XPtV+YLw==</t>
  </si>
  <si>
    <t>BED01911 - BSc (Hons) Occupational Therapy</t>
  </si>
  <si>
    <t>BSc (Hons) Occupational Therapy</t>
  </si>
  <si>
    <t>Occupational therapist</t>
  </si>
  <si>
    <t>0c2ef7d4-3fb3-e711-80f1-0050569f10c3</t>
  </si>
  <si>
    <t>CsnlV31eXoxQgOQ9WtNXrtOJRG7OjStWbqBFuAA6RA0vtlphiCI6pkdiE1BW4bEWYWQF9C6OorqQcP4gaCqYcg==</t>
  </si>
  <si>
    <t>BED01912 - BSc (Hons) Physiotherapy</t>
  </si>
  <si>
    <t>BSc (Hons) Physiotherapy</t>
  </si>
  <si>
    <t>5bbf68d4-8dc1-e411-80cf-0050569f10c3</t>
  </si>
  <si>
    <t>N7z1DOzilccC9EYxvL/qBNj58yqe4p47+ATJNLVyoUsTNyDlWjugupCuvD84YbGo4Q3ISs60P3xn9CsiXFN82A==</t>
  </si>
  <si>
    <t>BIR00066 - Applied Educational and Child Psychology (D.Ed.Psy)</t>
  </si>
  <si>
    <t>Applied Educational and Child Psychology (D.Ed.Psy)</t>
  </si>
  <si>
    <t>Educational psychologist</t>
  </si>
  <si>
    <t>University of Birmingham</t>
  </si>
  <si>
    <t>5fbf68d4-8dc1-e411-80cf-0050569f10c3</t>
  </si>
  <si>
    <t>uuPS66ac7uwD9aLxZEXgSJCPq+0tr27jn9/nRch0anv4rIE2JqeJAK4lF6VrlvCKKCZJ9R3Ca7a0/p6bP8mRBQ==</t>
  </si>
  <si>
    <t>BIR00068 - Doctorate in Forensic Psychology Practice (ForenPsyD)</t>
  </si>
  <si>
    <t>Doctorate in Forensic Psychology Practice (ForenPsyD)</t>
  </si>
  <si>
    <t>Forensic psychologist</t>
  </si>
  <si>
    <t>61bf68d4-8dc1-e411-80cf-0050569f10c3</t>
  </si>
  <si>
    <t>8HrpquSl/1HKs1pJtB8ZbF0Fi1kBMKx9zvFAG9MgGtjkDJPlaf3IPRLoHhP/2tFsOrkLqtuN6TMvLjuxBrxM3w==</t>
  </si>
  <si>
    <t>BIR00069 - Clinical Psychology Doctorate (ClinPsyD)</t>
  </si>
  <si>
    <t>Clinical Psychology Doctorate (ClinPsyD)</t>
  </si>
  <si>
    <t>63bf68d4-8dc1-e411-80cf-0050569f10c3</t>
  </si>
  <si>
    <t>yYWbStDUbQkFXT3OQZpkkfOsuBFj3lLD5zjNkZIKUgNYhFvCXs/tbeFM0KQJkwOJeefWr7DdVsHV3KucQ7bCRA==</t>
  </si>
  <si>
    <t>BIR00070 - Doctorate in Forensic Psychology Practice (ForenPsyD)</t>
  </si>
  <si>
    <t>d4c2933d-8ec1-e411-80cf-0050569f10c3</t>
  </si>
  <si>
    <t>UE2Uc5k/pyhrysLeTZkeAs4MfLcpVEFejdc9CUHjFVby/9eenbJtOm6paGX8DAlBuLfQhe8XJa1TGodOjGUdCw==</t>
  </si>
  <si>
    <t>BIR01282 - BSc (Hons) Physiotherapy</t>
  </si>
  <si>
    <t>d6c2933d-8ec1-e411-80cf-0050569f10c3</t>
  </si>
  <si>
    <t>FYDisVtTwlH26JQmlM/niDdazWliOeF0UPgTwEqiMwdgJ6mfO2v3rmkcrPqTl4cfcI6E68732q6CFgZl8xHx/g==</t>
  </si>
  <si>
    <t>BIR01283 - BSc (Hons) Physiotherapy</t>
  </si>
  <si>
    <t>d8c2933d-8ec1-e411-80cf-0050569f10c3</t>
  </si>
  <si>
    <t>pX26HKL2CZMzOlW8gw0B/XhVe/qtXfAZKnfIzl8enFw/JVAuIGw9146GjuJ67C8fiHwijCLRfaTATZoGQrikdQ==</t>
  </si>
  <si>
    <t>BIR01284 - MSc Physiotherapy (Pre-registration)</t>
  </si>
  <si>
    <t>MSc Physiotherapy (Pre-registration)</t>
  </si>
  <si>
    <t>eb698e43-8ec1-e411-80cf-0050569f10c3</t>
  </si>
  <si>
    <t>zg/urqooAfWzsz2uoSF6G9rW3Q4XP6lyhIiLrU7SPdzCUttxqpJaPwYyxaLZVpXylTbotLklDYC6651+gwE22A==</t>
  </si>
  <si>
    <t>BIR01399 - Forensic Clinical Psychology Doctorate (ForenClinPsyD)</t>
  </si>
  <si>
    <t>Forensic Clinical Psychology Doctorate (ForenClinPsyD)</t>
  </si>
  <si>
    <t>Clinical psychologist, Forensic psychologist</t>
  </si>
  <si>
    <t>aaf291e4-5ab5-e511-80db-0050569f10c3</t>
  </si>
  <si>
    <t>/Gz9UlFUQHNldQbzIfleQxK4seXGnvbSUQ8Pq/jdqvLKsNrEiLCvUDyK2ZgJMSVQNzm3W68rp86Z301FRl9DvQ==</t>
  </si>
  <si>
    <t>BIR01660 - Practice Certificate in Independent Prescribing for Pharmacists/Nurses/Physiotherapists/Podiatrists</t>
  </si>
  <si>
    <t>Practice Certificate in Independent Prescribing for Pharmacists/Nurses/Physiotherapists/Podiatrists</t>
  </si>
  <si>
    <t>7fbf68d4-8dc1-e411-80cf-0050569f10c3</t>
  </si>
  <si>
    <t>Two0PxPt8B5WdUAckGL7dKclJGtSXsCRTSOLy4f+mQ0WhJJfWqWFZ4Dy6QKFAHCots97+Ij7CwLYTsZpLVqcDQ==</t>
  </si>
  <si>
    <t>BMC00084 - BSc (Hons) Podiatry</t>
  </si>
  <si>
    <t>BSc (Hons) Podiatry</t>
  </si>
  <si>
    <t>Chiropodist / podiatrist</t>
  </si>
  <si>
    <t>POM – Administration, POM - Sale / Supply (CH)</t>
  </si>
  <si>
    <t>Birmingham Metropolitan College</t>
  </si>
  <si>
    <t>University of Wolverhampton</t>
  </si>
  <si>
    <t>85bf68d4-8dc1-e411-80cf-0050569f10c3</t>
  </si>
  <si>
    <t>6Gt/kYv+XU/lx1fMTu0jwo6GcP7ZX7AIoBk53gUPxqKHUv15lDIPDkp/YiFCqXEaeG1PyjkQsNaRu3XYDW1mSw==</t>
  </si>
  <si>
    <t>BNU00087 - Dip (HE) Operating Department Practitioner</t>
  </si>
  <si>
    <t>Dip (HE) Operating Department Practitioner</t>
  </si>
  <si>
    <t>Buckinghamshire New University</t>
  </si>
  <si>
    <t>86d7ff9a-f170-e611-80e5-0050569f10c3</t>
  </si>
  <si>
    <t>pALICo4VdmFwNBq3CLbI/R90m49RpY7+9Rtv5bC3pIw2xYYgDHLDqfF/WawxslRRf7sLHtRxWhwHVegxwYwJQw==</t>
  </si>
  <si>
    <t>BNU01734-Graduate Certificate Non-Medical Prescribing</t>
  </si>
  <si>
    <t>Graduate Certificate Non-Medical Prescribing</t>
  </si>
  <si>
    <t>a7f4d1d0-8b7a-e611-80e5-0050569f10c3</t>
  </si>
  <si>
    <t>QzLP2uHt8L1Q7Vj+9tFl8CvmaQdhRBXhAAroWLcCUEc3alxoIp8v42gr0t2EIV7ZNRR9cssL1w/u3OFcjYzsQQ==</t>
  </si>
  <si>
    <t>BNU01746 - Postgraduate Certificate Non-Medical Prescribing</t>
  </si>
  <si>
    <t>Postgraduate Certificate Non-Medical Prescribing</t>
  </si>
  <si>
    <t>8e906a5a-3adb-e711-80f1-0050569f10c3</t>
  </si>
  <si>
    <t>1i2+KVYxZQ9OJHSZkkMtOy7/PQu/17w7LEV0CEG9oXcKOhP5Mmcze6GFRN7NBI1++JmXMcMiyaIbgyGVGXpGUA==</t>
  </si>
  <si>
    <t>BNU01961 - BSc (Hons) Operating Department Practice</t>
  </si>
  <si>
    <t>0096b266-c8e4-e711-80f2-0050569f10c3</t>
  </si>
  <si>
    <t>JdegJBLRK94fWyrlU2pMcmGPqidx8QAZU3L2X4Wl2ZKLt7YaH9UFlQuxZt3cArWzRRjZakBMWBZsE94TvcZ9mw==</t>
  </si>
  <si>
    <t>BNU01970 - BSc (Hons) Operating Department Practice – Apprenticeship</t>
  </si>
  <si>
    <t>BSc (Hons) Operating Department Practice – Apprenticeship</t>
  </si>
  <si>
    <t>83ec7bae-c8e4-e711-80f2-0050569f10c3</t>
  </si>
  <si>
    <t>wMJS6MWggKw8FbS7mK4yvPqyHWE7rC5s9vpUFFUltguMNaWCDIOQak6UYtxJC0W1W8vSAmireM70xfImU/wd3A==</t>
  </si>
  <si>
    <t>BNU01971 - BSc (Hons) Operating Department Practice with Foundation Year</t>
  </si>
  <si>
    <t>BSc (Hons) Operating Department Practice with Foundation Year</t>
  </si>
  <si>
    <t>c3c21a98-4dc8-ea11-813d-0050569f10c3</t>
  </si>
  <si>
    <t>Xs2Cj7Kn8FiA1clhqWzk/2BFTN1Yp00Yb2vVfY5pUoO0yslNVtLTwmbH0PFmqywdkVec4EyimgUB4ztSK+9keQ==</t>
  </si>
  <si>
    <t>BNU02386 - MSc Physiotherapy</t>
  </si>
  <si>
    <t>0b2968da-8dc1-e411-80cf-0050569f10c3</t>
  </si>
  <si>
    <t>34sLudiGPCBoHV2j/jLP3XNDfoU2ay96zaMA2tl3DzRXHeIsFM9CUlhPmRaVRRqhjFCz1cjuxa9xWmI1MAZc7w==</t>
  </si>
  <si>
    <t>BOL00089 - Non-Medical Prescribing IP and/or SP (HE6)</t>
  </si>
  <si>
    <t>Non-Medical Prescribing IP and/or SP (HE6)</t>
  </si>
  <si>
    <t>The University of Bolton</t>
  </si>
  <si>
    <t>0d2968da-8dc1-e411-80cf-0050569f10c3</t>
  </si>
  <si>
    <t>SPcJ7aw3Mv7UJV9VLz7B7z7+MspsevmVPs9ZxQr7n7tpmKlyi3d+bmxim8evHs5FxXgjuGyMYM48rNTTu/OFyg==</t>
  </si>
  <si>
    <t>BOL00090 - Non-Medical Prescribing IP and/or SP (HE7)</t>
  </si>
  <si>
    <t>Non-Medical Prescribing IP and/or SP (HE7)</t>
  </si>
  <si>
    <t>14f4bcf0-5c11-e811-80f8-0050569f10c3</t>
  </si>
  <si>
    <t>cR4h8k6ERgJMn372lOxhTjiUvfgpptXt7wrx22J5XCKYpTVr0EfSt8gj4RpY1CKj1Ns+w507cbMSlmMqszIicA==</t>
  </si>
  <si>
    <t>BOL02000 - BSc (Hons) Operating Department Practice</t>
  </si>
  <si>
    <t>Brendon Edmonds</t>
  </si>
  <si>
    <t>97cb2dd7-0913-e811-80f8-0050569f10c3</t>
  </si>
  <si>
    <t>oO6jAwdU5FWxMox3K1GdjPNO5GJgIuXew7wGoh8D8At9PBnPbUeIab5Bh1CFP1JtRJGi+n3CU7b4IHiIegiEKQ==</t>
  </si>
  <si>
    <t>BOL02002 - Degree Apprenticeship for Operating Department Practitioners - Level 6</t>
  </si>
  <si>
    <t>Degree Apprenticeship for Operating Department Practitioners - Level 6</t>
  </si>
  <si>
    <t>Tracey Samuel-Smith</t>
  </si>
  <si>
    <t>d89edf96-b74c-e911-811a-0050569f10c3</t>
  </si>
  <si>
    <t>ywROu39XFfIYoWiUhPP7nGBnGqoyVybk9trU75gqBceNEJgTyyP+bHRcEuaGoNnybcHrB0vL6D2y/+wQNcAwRg==</t>
  </si>
  <si>
    <t>BOL02156 - BSc (Hons) Physiotherapy</t>
  </si>
  <si>
    <t>a3d9f6bf-b84c-e911-811a-0050569f10c3</t>
  </si>
  <si>
    <t>zoan7n4rPzrfKXuXX7EWPH0IahWgt0lHUI0HXZJsuq1nHsWGt945L+QCOjl8DS9sXmGiAqBWDXZ339fUzdfrtg==</t>
  </si>
  <si>
    <t>BOL02158 - MSc Physiotherapy (pre-registration)</t>
  </si>
  <si>
    <t>MSc Physiotherapy (pre-registration)</t>
  </si>
  <si>
    <t>132968da-8dc1-e411-80cf-0050569f10c3</t>
  </si>
  <si>
    <t>jZQ/zpsEIb/Df5rmbCJQ4sH8Xt1ZHsVHjaB95sZ/p6bby+OPeXoFhvua6LQ0yzRsiH5wb2K1oo6B5YkIkft2lA==</t>
  </si>
  <si>
    <t>BOU00093 - BSc (Hons) Occupational Therapy</t>
  </si>
  <si>
    <t>Bournemouth University</t>
  </si>
  <si>
    <t>152968da-8dc1-e411-80cf-0050569f10c3</t>
  </si>
  <si>
    <t>ad6gWCETyL6jP0rFtpIYYSVKXkBK+Qb26nvDG5knlNjub+SK7VYBr9oGUa+WsHatvTMjMc6ZA/26hAc5UpEEAA==</t>
  </si>
  <si>
    <t>BOU00094 - BSc (Hons) Physiotherapy</t>
  </si>
  <si>
    <t>172968da-8dc1-e411-80cf-0050569f10c3</t>
  </si>
  <si>
    <t>k86+vJnK1EosbATleJNEn2lu+fDvJCOtJcHbB4XBgtlfhvGjDbYiIDg+Qu3VILthjCOIbt56GTXhESPOoCAf0w==</t>
  </si>
  <si>
    <t>BOU00095 - Supplementary Prescribing for Allied Health Professionals (Non Medical Prescribing)</t>
  </si>
  <si>
    <t>Supplementary Prescribing for Allied Health Professionals (Non Medical Prescribing)</t>
  </si>
  <si>
    <t>1f2968da-8dc1-e411-80cf-0050569f10c3</t>
  </si>
  <si>
    <t>A0bJCGAuphmEmYTtqnmCcFij3GG9Cpt9/P1tidtoZGbrHgMLisA7IvZIlYCUYWor22JUU62Snsmmg6mhWnW/Yw==</t>
  </si>
  <si>
    <t>BOU00099 - Diploma of Higher Education Operating Department Practice</t>
  </si>
  <si>
    <t>272968da-8dc1-e411-80cf-0050569f10c3</t>
  </si>
  <si>
    <t>EgpX8Rb4DHOzvtuQY4bpkT9HvBYQWL/pzpXNhXfBU10jkUBsF/1kyM62m6fH2rLyjD81ZWYaxa8Ni8LTuZch1g==</t>
  </si>
  <si>
    <t xml:space="preserve">BOU00103 - Supplementary and Independent Prescribing for Allied Health Professionals </t>
  </si>
  <si>
    <t>Supplementary and Independent Prescribing for Allied Health Professionals</t>
  </si>
  <si>
    <t>b12968da-8dc1-e411-80cf-0050569f10c3</t>
  </si>
  <si>
    <t>6NHxDXUUcMLajVdKjTAJ6Z5PjruGp4562kr0Px045VjOEtFOzVQ5xy/TY/hA9sNYWCmFXj/EyttAPuhzTQ88GQ==</t>
  </si>
  <si>
    <t>BOU00172 - BSc (Hons) Paramedic Science</t>
  </si>
  <si>
    <t>7e42d160-9ca5-e611-80e6-0050569f10c3</t>
  </si>
  <si>
    <t>AS0g/Yejf+tx2/Ao/mcKbHAFRx9eiVuFd9IMCmRfHjiSWfdWCLmV11eSMjJxRakaoZDb8bTUXY60eTiHS7KKlw==</t>
  </si>
  <si>
    <t>BOU01769 - BSc (Hons) Operating Department Practice</t>
  </si>
  <si>
    <t>292968da-8dc1-e411-80cf-0050569f10c3</t>
  </si>
  <si>
    <t>/FehzeC5ciWuEJAwosHqQc7ynhPti+q45ryzDpIJoVwBqrv5MoDfEmVhjjEGJV6m+D2GoZ/y0Jr2LfJRqIv2yg==</t>
  </si>
  <si>
    <t>BPS00104 - Qualification in Educational Psychology (Scotland (Stage 2))</t>
  </si>
  <si>
    <t>Qualification in Educational Psychology (Scotland (Stage 2))</t>
  </si>
  <si>
    <t>British Psychological Society</t>
  </si>
  <si>
    <t>2b2968da-8dc1-e411-80cf-0050569f10c3</t>
  </si>
  <si>
    <t>0s7n1bXkQjZ15lO/D4FbWe0k9yq331yMIJ/zFTdpluHSgANSNQqUQjX5BOninTY0UcWXKGEBqvgPprB5Faisww==</t>
  </si>
  <si>
    <t>BPS00105 - Qualification in Counselling Psychology</t>
  </si>
  <si>
    <t>Qualification in Counselling Psychology</t>
  </si>
  <si>
    <t>Counselling psychologist</t>
  </si>
  <si>
    <t>312968da-8dc1-e411-80cf-0050569f10c3</t>
  </si>
  <si>
    <t>1hCr0SU11e/8ANOK1xKhSgHiQBa6XlURXbU6MKFYxub+TBXDF6vaIijmx1yfvRmsTyhDErPotI7QhbIR1CtRvw==</t>
  </si>
  <si>
    <t>BPS00108 - Qualification in Health Psychology (Stage 2)</t>
  </si>
  <si>
    <t>Qualification in Health Psychology (Stage 2)</t>
  </si>
  <si>
    <t>Health psychologist</t>
  </si>
  <si>
    <t>332968da-8dc1-e411-80cf-0050569f10c3</t>
  </si>
  <si>
    <t>yH908P7aT8zRODZ5+Pzn+hRcdrgQZnFn7sBq2yhgL/pyl20oJkyJG2mlAfp8D5sEbxT0vX2yRK6hOTQq2heUWw==</t>
  </si>
  <si>
    <t>BPS00109 - Qualification in Occupational Psychology (Stage 2)</t>
  </si>
  <si>
    <t>Qualification in Occupational Psychology (Stage 2)</t>
  </si>
  <si>
    <t>352968da-8dc1-e411-80cf-0050569f10c3</t>
  </si>
  <si>
    <t>uWSpJsPSDQP24hvUrOWtgVhn8fVE+3E0KewBdH/vNWiRc2HZvw2dqxcPl5cMMu72BBKMDDIqpUYkquHeHX6M0Q==</t>
  </si>
  <si>
    <t>BPS00110 - Qualification in Sport and Exercise Psychology (Stage 2)</t>
  </si>
  <si>
    <t>Qualification in Sport and Exercise Psychology (Stage 2)</t>
  </si>
  <si>
    <t>372968da-8dc1-e411-80cf-0050569f10c3</t>
  </si>
  <si>
    <t>G3Y7p5VprotnsC3HIP/XjiSo/9Qu3Uz5geXWWpGBmSp4tphihMEWl9jnznFKR1BxDK5mbkvXsvpj2YrXsFN9PQ==</t>
  </si>
  <si>
    <t>BPS00111 - Qualification in Forensic Psychology (Stage 2)</t>
  </si>
  <si>
    <t>Qualification in Forensic Psychology (Stage 2)</t>
  </si>
  <si>
    <t>c61cce43-6efc-e711-80f8-0050569f10c3</t>
  </si>
  <si>
    <t>GcYgTuv/ChlO22EzaN3ihAwb6qfs3TigaB2qFUjPFF21GTTw+z9WANHCWNywFhkWltiS5q+OemyBbr+6QT0TFg==</t>
  </si>
  <si>
    <t>BPS01981 - Qualification in Occupational Psychology (Stage 2) (2019)</t>
  </si>
  <si>
    <t>Qualification in Occupational Psychology (Stage 2) (2019)</t>
  </si>
  <si>
    <t>432968da-8dc1-e411-80cf-0050569f10c3</t>
  </si>
  <si>
    <t>YHiquuBxCwYrtgq4AmwfZQX835JcjVSzJCyynCdKZ40yRjhMJV/d/SL5BJ1l7q1IQMSh/1bntYcVpRaMWDYHkw==</t>
  </si>
  <si>
    <t>BRA00117 - Practice Certificate in Supplementary Prescribing</t>
  </si>
  <si>
    <t>Practice Certificate in Supplementary Prescribing</t>
  </si>
  <si>
    <t>University of Bradford</t>
  </si>
  <si>
    <t>452968da-8dc1-e411-80cf-0050569f10c3</t>
  </si>
  <si>
    <t>C7bcYcJvt8r2NY/OMcxR51+OV23i3vt30DWp2sUcJ8cphdQUfCG0ypzsi+nOioEIPuLtjPpsYJlCbIbxxbjaHw==</t>
  </si>
  <si>
    <t>BRA00118 - Prescribing for Healthcare Professionals</t>
  </si>
  <si>
    <t>Prescribing for Healthcare Professionals</t>
  </si>
  <si>
    <t>cec2933d-8ec1-e411-80cf-0050569f10c3</t>
  </si>
  <si>
    <t>z8CRPpTd3VxFQbbeXO8r7t7xvf/5O/fRpHSFTdusafi8L0V4laBhV3iC3AYQm5y7NL4aQwZUoGbmZol8TbDQ0Q==</t>
  </si>
  <si>
    <t>BRA01279 - BSc (Hons) Diagnostic Radiography</t>
  </si>
  <si>
    <t>d0c2933d-8ec1-e411-80cf-0050569f10c3</t>
  </si>
  <si>
    <t>4D7m9js5ESQVYU/DagaIo9PJ4uQEKfa8rqchJZHzHhDIAaOMTBaS2WQ7+ofs7rjnpoj4sVR4v4mKVp+HzhrVnw==</t>
  </si>
  <si>
    <t>BRA01280 - BSc (Hons) Occupational Therapy</t>
  </si>
  <si>
    <t>d2c2933d-8ec1-e411-80cf-0050569f10c3</t>
  </si>
  <si>
    <t>YG2f4rD5v2FZpWQBh19fFQNF6K2DYdrc16DvfqD24E43RYIE8QCfKPrw1uxRZh8dJuE9UBabA44bAileJWIQOQ==</t>
  </si>
  <si>
    <t>BRA01281 - BSc (Hons) Physiotherapy</t>
  </si>
  <si>
    <t>f1698e43-8ec1-e411-80cf-0050569f10c3</t>
  </si>
  <si>
    <t>DCXy7gPmeKwMZZykEhrsuRtiBCjE6rQEq+zXEvq8qa01fHCOaWH2ba0EvcVaEPZL0uodL+hWriNSJBlbn1rH/Q==</t>
  </si>
  <si>
    <t xml:space="preserve">BRA01402 - BSc (Hons) Healthcare Science (Life Sciences) with Blood Science </t>
  </si>
  <si>
    <t>BSc (Hons) Healthcare Science (Life Sciences) with Blood Science</t>
  </si>
  <si>
    <t>f3698e43-8ec1-e411-80cf-0050569f10c3</t>
  </si>
  <si>
    <t>zHSDrX8wSrkw1vk5C0beG2X7JoS29O6sqULSDXW3aj6QhSoRpHvnWdEeNN1qS13ZlMzj3zavwpVLTgunGSQkoQ==</t>
  </si>
  <si>
    <t xml:space="preserve">BRA01403 - BSc (Hons) Healthcare Science (Life Sciences) with Cellular Science </t>
  </si>
  <si>
    <t>BSc (Hons) Healthcare Science (Life Sciences) with Cellular Science</t>
  </si>
  <si>
    <t>f5698e43-8ec1-e411-80cf-0050569f10c3</t>
  </si>
  <si>
    <t>XEUriNqf6eT0WUYNI0tol2MpQkn70ig+41Oj9ZK88i7cBtwh7a+DxtXxV1om3e76mvmfUE/P0SfF2VGHeTKPlQ==</t>
  </si>
  <si>
    <t xml:space="preserve">BRA01404 - BSc (Hons) Healthcare Science (Life Sciences) with Genetics Science </t>
  </si>
  <si>
    <t>BSc (Hons) Healthcare Science (Life Sciences) with Genetics Science</t>
  </si>
  <si>
    <t>f7698e43-8ec1-e411-80cf-0050569f10c3</t>
  </si>
  <si>
    <t>Wg9pHuKTrKekKXIwAYsvYyFzl9lbKOhSXlOK6s6H++JDyNqOubcMI7E2jsLZvDUR0XCErlFlSzH/yadK8VaJSQ==</t>
  </si>
  <si>
    <t xml:space="preserve">BRA01405 - BSc (Hons) Healthcare Science (Life Sciences) with Infection Science </t>
  </si>
  <si>
    <t>BSc (Hons) Healthcare Science (Life Sciences) with Infection Science</t>
  </si>
  <si>
    <t>9d5462da-4946-e511-80d1-0050569f10c3</t>
  </si>
  <si>
    <t>HKDVAmtZKi42wxTd+qjgBjt1lGjZ9dWukohEeckGdA2oMVlB38SckoABB1K8mYMcFzgTzWI53k3qpM58Q2AudQ==</t>
  </si>
  <si>
    <t>BRA01619-BSc (Hons) Paramedic Science</t>
  </si>
  <si>
    <t>61930ad2-6dbf-e511-80dc-0050569f10c3</t>
  </si>
  <si>
    <t>J+HPntkVvOYKytLjzWvJnobEve0vE5b3KLrn1OtwWVTnSZxcO405y1jmQbQ4TD6YdZJ672hzfdxzkwq3iBD+YA==</t>
  </si>
  <si>
    <t xml:space="preserve">BRA01665 - BSc (Hons) Healthcare Science (Life Sciences) With Blood Science </t>
  </si>
  <si>
    <t>6a06ec39-6ebf-e511-80dc-0050569f10c3</t>
  </si>
  <si>
    <t>c1RVMnWj3Ilf91NR95WaogX9sImRYerIzG/0/7S5PHQCKwR4YJTJmmPnxBLWL//uceYDQMLmUnO/FXxltvtcSA==</t>
  </si>
  <si>
    <t xml:space="preserve">BRA01666 - BSc (Hons) Healthcare Science (Life Sciences) Cellular Science </t>
  </si>
  <si>
    <t>6256c473-6ebf-e511-80dc-0050569f10c3</t>
  </si>
  <si>
    <t>PNNbC6xtR47v/rz4rYctAzV7tLLH2cxubqnT0TAjogLsYVOPjDzfj7vWvpxHsfXtEi200UN3jtmJAe9nqI25YQ==</t>
  </si>
  <si>
    <t xml:space="preserve">BRA01667 - BSc (Hons) Healthcare Science (Life Sciences) with Genetics Science </t>
  </si>
  <si>
    <t>ff4d7da0-6ebf-e511-80dc-0050569f10c3</t>
  </si>
  <si>
    <t>4A6DoWjLxfoyThreRyfNBW4IGtc3vkCzh59wbYqMh2t68+5rKFN/5tJtM9Y+9ht07Kq+TbE8NqD2bpaSaUR1yw==</t>
  </si>
  <si>
    <t xml:space="preserve">BRA01668 - BSc (Hons) Healthcare Science (Life Sciences) with Infection Science </t>
  </si>
  <si>
    <t>5d76015e-8a9b-e611-80e6-0050569f10c3</t>
  </si>
  <si>
    <t>LqY5eXE/4APX/c5cPwuHe607tAOCq2u0wlnifZJziZQ3f4jpKa1gOJbtts3/r3u9/aSACGD24cc7G3lA+Zi3YA==</t>
  </si>
  <si>
    <t>BRA01764 - MPhysio Sport and Exercise Medicine</t>
  </si>
  <si>
    <t>MPhysio Sport and Exercise Medicine</t>
  </si>
  <si>
    <t>532968da-8dc1-e411-80cf-0050569f10c3</t>
  </si>
  <si>
    <t>A+WVI+Ez5Uqfs4zRPFEwahi/aa112UKWGjHLnxdOWhmAwQAR6Wi/vXRTDwGS9xMtqRZ+3EgiexWU3bavX8oaXA==</t>
  </si>
  <si>
    <t>BRI00125 - BSc (Hons) Physiotherapy</t>
  </si>
  <si>
    <t>University of Brighton</t>
  </si>
  <si>
    <t>552968da-8dc1-e411-80cf-0050569f10c3</t>
  </si>
  <si>
    <t>eTDc1grCTdQ/JtWXkIuxqwiEaOV+2pM3gXA+VDTlGTPd0CVj0siI4TA/G8KDcIiuitO3lMcUqmPewlTc6m7yvw==</t>
  </si>
  <si>
    <t>BRI00126 - BSc (Hons) Podiatry</t>
  </si>
  <si>
    <t>572968da-8dc1-e411-80cf-0050569f10c3</t>
  </si>
  <si>
    <t>Qsc9M2o7sxGs6L5iMLFLow539/k/fONchtY2T4fvp3f0jB0B/F5dFl+tSXsbDvQvMhUpxy0dudnGRP/LaCt53w==</t>
  </si>
  <si>
    <t>BRI00127 - BSc (Hons) Occupational Therapy</t>
  </si>
  <si>
    <t>592968da-8dc1-e411-80cf-0050569f10c3</t>
  </si>
  <si>
    <t>qheuCn/cY0JaH/UlodAVVGKoHzZFiaRwNf97AOjhjjJFIcBrDc7wOby/qMWpFLqq9PdqovDVfNQzAFsEeHm04w==</t>
  </si>
  <si>
    <t xml:space="preserve">BRI00128 - MSc Physiotherapy (Pre-registration) </t>
  </si>
  <si>
    <t>5d2968da-8dc1-e411-80cf-0050569f10c3</t>
  </si>
  <si>
    <t>ilwOg2/23uVDnObTgt00iYwEocDntHbDkHqTXbgDqjPXIsFqw91hBofu4qiatPnIVfx316cBaMlBAcElIKZbmA==</t>
  </si>
  <si>
    <t xml:space="preserve">BRI00130 - PgDip Physiotherapy (Pre-registration) </t>
  </si>
  <si>
    <t>PgDip Physiotherapy (Pre-registration)</t>
  </si>
  <si>
    <t>632968da-8dc1-e411-80cf-0050569f10c3</t>
  </si>
  <si>
    <t>e2d9ftPrqff+ewhMS5NBsHWd8pkuFy1QOvGfIX32AhD/oDkQX8lpem4IDgZ3WMiWUTfA88tj+a3OiA7ZJrAuGA==</t>
  </si>
  <si>
    <t>BRI00133 - Independent Prescribing (1)</t>
  </si>
  <si>
    <t>Independent Prescribing (1)</t>
  </si>
  <si>
    <t>a52968da-8dc1-e411-80cf-0050569f10c3</t>
  </si>
  <si>
    <t>clqezv93Mg4MCaobQ36/6RMsM/QEZe0crMfecO/CvT+2MW+63+qLVs8mxHn5p+umOycDDfOW089KlbK6TmwJQg==</t>
  </si>
  <si>
    <t>BRI00166 - Pg Dip Occupational Therapy (Pre-registration)</t>
  </si>
  <si>
    <t>Pg Dip Occupational Therapy (Pre-registration)</t>
  </si>
  <si>
    <t>f9698e43-8ec1-e411-80cf-0050569f10c3</t>
  </si>
  <si>
    <t>srHdXAsMu5pOzHEcg9wz5msrRXCnZj5Scbkwr3ZHqwhp7L6K33ue3Moeoj3YtPURdZQYGuqqgOQWmbuot7yftQ==</t>
  </si>
  <si>
    <t xml:space="preserve">BRI01406 - BSc (Hons) Paramedic Science </t>
  </si>
  <si>
    <t>b1e4ac94-8f3f-e611-80e2-0050569f10c3</t>
  </si>
  <si>
    <t>xFKvbLYDoQfkWzBSw4t2tM4k5aYIB+nUwGok6d1+t661fyWUiT8KKZitqtcVdbScT2+XIqo04uaOYQG1OucCUw==</t>
  </si>
  <si>
    <t>BRI01726 - MSc Podiatry (pre-registration)</t>
  </si>
  <si>
    <t>MSc Podiatry (pre-registration)</t>
  </si>
  <si>
    <t>FTA (Full time accelerated)</t>
  </si>
  <si>
    <t>ac8be04b-cb9f-e811-8107-0050569f10c3</t>
  </si>
  <si>
    <t>7jqZ6k24AZ5MZR/f9EKQJr8fgG5JDGRAhlXUeZBtP1rMq12Lx3tGfdpTLubctoF0NLovkG7pgVNdvlriQAW6aw==</t>
  </si>
  <si>
    <t>BRI02075-BSc (Hons) Occupational Therapy - Occupational Therapist Degree Apprenticeship</t>
  </si>
  <si>
    <t>BSc (Hons) Occupational Therapy - Occupational Therapist Degree Apprenticeship</t>
  </si>
  <si>
    <t>fd3cddfd-8d20-e911-8119-0050569f10c3</t>
  </si>
  <si>
    <t>3SY2pEAulRytWv9yv8qQ1RUvkRGl6sjsuQ14AaMsRpbK61Vn5t/FZd6SBnz99ZCYOm+u+1TEv9k9Ad/isN0Xmw==</t>
  </si>
  <si>
    <t>BRI02141 - BSc (Hons) Podiatry (apprenticeship)</t>
  </si>
  <si>
    <t>BSc (Hons) Podiatry (apprenticeship)</t>
  </si>
  <si>
    <t>555d2400-805f-e911-811d-0050569f10c3</t>
  </si>
  <si>
    <t>LpsugrrYBW7jeSYo39zVSF1vHomln/Zu6jEw0e8nwiS6+AdbK0yC4Sc7XIvn3IlKKdTiZz1SS2ClE8cP8CeUnw==</t>
  </si>
  <si>
    <t>BRI02175 - MSc Occupational therapy (Pre-registration)</t>
  </si>
  <si>
    <t>MSc Occupational therapy (Pre-registration)</t>
  </si>
  <si>
    <t>1b89e581-fada-ea11-813e-0050569f10c3</t>
  </si>
  <si>
    <t>Nn3J8ykR9nYekDr0pmVfD+M4IGg53Xne/X/fVHURnxCRKf/94I1gFrdihNpeaxLCurUJoBFPbjFUCcu73whU3A==</t>
  </si>
  <si>
    <t>BRI02395 - BSc (Hons) Diagnostic Radiography</t>
  </si>
  <si>
    <t>Patrick Armsby</t>
  </si>
  <si>
    <t>95dcb1ed-fbda-ea11-813e-0050569f10c3</t>
  </si>
  <si>
    <t>UB4EcKnOmOiiybY0ZBKBmFbjm4xYzYLyBqJ66yv14LhNXhpO+/K8i/RccYZ7bn2+YvR4LiyqP51Rf1akIQWBnA==</t>
  </si>
  <si>
    <t>BRI02396 - BSc (Hons) Diagnostic Radiography (Degree Apprenticeship)</t>
  </si>
  <si>
    <t>BSc (Hons) Diagnostic Radiography (Degree Apprenticeship)</t>
  </si>
  <si>
    <t>a3343aab-fdda-ea11-813e-0050569f10c3</t>
  </si>
  <si>
    <t>SO3k5F+MGUcTM+c88QbKncsqXzMXhiAweL0BOPdyi6gPjMQG1Y7vbJvSMxbY6K5OCjBqpUdu+8gey7IVl8eF+Q==</t>
  </si>
  <si>
    <t>BRI02397 - MSc Diagnostic Radiography (Pre-Registration)</t>
  </si>
  <si>
    <t>MSc Diagnostic Radiography (Pre-Registration)</t>
  </si>
  <si>
    <t>672968da-8dc1-e411-80cf-0050569f10c3</t>
  </si>
  <si>
    <t>XM5TV9lzU1foWP6P02fO/b+kYhhfdmV3Eg0+omXTccDtmE9v1zknNpacvHsXBkKDIbAbDgCaBVKQNKGdwnTXQw==</t>
  </si>
  <si>
    <t>BRS00135 - Doctorate of Educational Psychology (D.Ed.Psy.)</t>
  </si>
  <si>
    <t>Doctorate of Educational Psychology (D.Ed.Psy.)</t>
  </si>
  <si>
    <t>University of Bristol</t>
  </si>
  <si>
    <t>7b2968da-8dc1-e411-80cf-0050569f10c3</t>
  </si>
  <si>
    <t>AfHXl/El4XhJwYpcUCFQNttHw8Nj9nrWM7oOdHosE068YHz6F1VK3a4+sx/ASYBHT4FWTk+72BslMfq1wH4l/A==</t>
  </si>
  <si>
    <t>BRU00145 - BSc (Hons) Occupational Therapy</t>
  </si>
  <si>
    <t>Brunel University London</t>
  </si>
  <si>
    <t>7f2968da-8dc1-e411-80cf-0050569f10c3</t>
  </si>
  <si>
    <t>xS7Sc7CXz3ig/GD2RaKMBRBPU0X7exZiexerEoFDldcopzWzpb4FJCPMMNjmXC9AYDX9nU6riW2opLKD17uTWg==</t>
  </si>
  <si>
    <t>BRU00147 - BSc (Hons) Physiotherapy</t>
  </si>
  <si>
    <t>832968da-8dc1-e411-80cf-0050569f10c3</t>
  </si>
  <si>
    <t>pJoWxAdx9ysKTc2HMUKWwwYJyx0ffMUOmTIxhkOkTfCJ/wM7Hw8J3UgvA6MbWD04XgHrNNmIPGjavLMa70OxkQ==</t>
  </si>
  <si>
    <t>BRU00149 - MSc Occupational Therapy (Pre-registration)</t>
  </si>
  <si>
    <t>MSc Occupational Therapy (Pre-registration)</t>
  </si>
  <si>
    <t>055452fe-8dc1-e411-80cf-0050569f10c3</t>
  </si>
  <si>
    <t>gwAqC5h7LHU7Mu8Ce2sK1/l1vJ2F5q0grN+tmar4PpW3IfkfLTNIqGDm77gyfX6hFRAYGF+FyQ6VttU301dceg==</t>
  </si>
  <si>
    <t>BRU00812 - MSc Physiotherapy (Pre-registration)</t>
  </si>
  <si>
    <t>d5949f45-6df9-e811-8117-0050569f10c3</t>
  </si>
  <si>
    <t>8ZCoKMJocL1WCjSTZ9R650JDsp4Rbg5y21Kia28oaXBuUEzl1z7h5+sbRMZXeaLB/oxm3f5cUPjZyXoH6BeYkQ==</t>
  </si>
  <si>
    <t>BRU02121 - Postgraduate Diploma in Occupational Therapy (pre-registration)</t>
  </si>
  <si>
    <t>Postgraduate Diploma in Occupational Therapy (pre-registration)</t>
  </si>
  <si>
    <t>773633d3-3b9e-e911-812c-0050569f10c3</t>
  </si>
  <si>
    <t>CjuJvCMpT7MRN7MJ1kXZg0jn6jLTy7igsYMYT6Y2I9vOLHYZUa5+1CLjVj6l/CfkbukllYF/XCtBjgH684C/Pw==</t>
  </si>
  <si>
    <t>BUC02219 - BSc (Hons) Podiatric Medicine</t>
  </si>
  <si>
    <t>BSc (Hons) Podiatric Medicine</t>
  </si>
  <si>
    <t>The University of Buckingham</t>
  </si>
  <si>
    <t>df2968da-8dc1-e411-80cf-0050569f10c3</t>
  </si>
  <si>
    <t>v1OHbIBqJf2CE3xRuXFmB9OeJAqjUrCs9CtEuSWX7/LdYW94PRt3xR9eVvoh9RmIAl+jm93851sGgAGBSwxpGQ==</t>
  </si>
  <si>
    <t>CAR00195 - Doctorate in Clinical Psychology (DClinPsy)</t>
  </si>
  <si>
    <t>Doctorate in Clinical Psychology (DClinPsy)</t>
  </si>
  <si>
    <t>Cardiff University</t>
  </si>
  <si>
    <t>e12968da-8dc1-e411-80cf-0050569f10c3</t>
  </si>
  <si>
    <t>21B+PeyjehwAt15qHDUIyvQ7LVr8+deBQenNLrHr4+Y1noszBLbjfrjEYqCY558M5NASrvNk4xLH5Mc8XZ0Oyw==</t>
  </si>
  <si>
    <t>CAR00196 - Postgraduate Certificate in Non-Medical Prescribing</t>
  </si>
  <si>
    <t>Postgraduate Certificate in Non-Medical Prescribing</t>
  </si>
  <si>
    <t>e32968da-8dc1-e411-80cf-0050569f10c3</t>
  </si>
  <si>
    <t>YY2OUmzUMpxnHUk2QFjw5XRnJq6e44xG3otKoqP7qibuTR0hkRImNY3mhYtwFdkB2S5cB/5k4ILsQSFJeWoeZQ==</t>
  </si>
  <si>
    <t>CAR00197 - Doctorate in Educational Psychology (DEdPsy)</t>
  </si>
  <si>
    <t>Doctorate in Educational Psychology (DEdPsy)</t>
  </si>
  <si>
    <t>fe596ce0-8dc1-e411-80cf-0050569f10c3</t>
  </si>
  <si>
    <t>y7sqZ429mztZUXMkJnysxxQOlhPHaLjCEuBX7jPzDcFIpCoJqGL1luQkk4e5ObXRY03kM1vTYCt1I9EenCKqLA==</t>
  </si>
  <si>
    <t>CAR00287 - BSc (Hons) Operating Department Practice</t>
  </si>
  <si>
    <t>38ff66e6-8dc1-e411-80cf-0050569f10c3</t>
  </si>
  <si>
    <t>a5jVYXj0VhlzRrAIenBBNQJbKI82hu7Ybt5r0h5Vx195pOUjFCdpneX/Q9/8b3+lRKrPfmEVR96DWyN1eiUSBQ==</t>
  </si>
  <si>
    <t>CAR00329 - BSc (Hons) Occupational Therapy</t>
  </si>
  <si>
    <t>3cff66e6-8dc1-e411-80cf-0050569f10c3</t>
  </si>
  <si>
    <t>WNdV8sv4Oj7FO36AlbfXf9ZdeNXkOZKj5c6JUkqCuhvJW8CUbfrvPu4xaiwNqcVHtH7Ab6ExiR8NvTJVpoE/ZA==</t>
  </si>
  <si>
    <t>CAR00331 - Pg Dip Occupational Therapy</t>
  </si>
  <si>
    <t>Pg Dip Occupational Therapy</t>
  </si>
  <si>
    <t>40ff66e6-8dc1-e411-80cf-0050569f10c3</t>
  </si>
  <si>
    <t>VEwVMs4RlOIUgKaDjpRf63Nd7ag2YeIk7uyMW5fUBLae/zB/5n/tOQMFDyFhyJx2K2NBrGLnI6/GkkWGBVYl9Q==</t>
  </si>
  <si>
    <t>CAR00333 - BSc (Hons) Physiotherapy</t>
  </si>
  <si>
    <t>42ff66e6-8dc1-e411-80cf-0050569f10c3</t>
  </si>
  <si>
    <t>BW9tgQk+QekDQs3HiFpO6TjA7sXVjbPzTY2tkIqcQRmLEDrezfrpAPjViLsRJZ/GKsj/1XI+CVNxoCpJstFgAQ==</t>
  </si>
  <si>
    <t>CAR00334 - BSc (Hons) Radiotherapy and Oncology</t>
  </si>
  <si>
    <t>BSc (Hons) Radiotherapy and Oncology</t>
  </si>
  <si>
    <t>44ff66e6-8dc1-e411-80cf-0050569f10c3</t>
  </si>
  <si>
    <t>1cYHJhXL1xSb8XZveNY2uU68GIZ29nieyDU4+VFA5nAWv754sBymMGKaioMFCHrfL7tWzYfMgSMR7E09C5+ePQ==</t>
  </si>
  <si>
    <t>CAR00335 - BSc (Hons) Diagnostic Radiography and Imaging</t>
  </si>
  <si>
    <t>BSc (Hons) Diagnostic Radiography and Imaging</t>
  </si>
  <si>
    <t>25e83c25-b9de-e411-80cf-0050569f10c3</t>
  </si>
  <si>
    <t>FwJn6iIycYGbSwa4ppSiu56KCqDrCY+RkJcVPedd5cO44de/ZdyEb4w6KMOS0zw7ybKbnjyBPWsUWvG2T9crzQ==</t>
  </si>
  <si>
    <t>CAR01575 - Post Graduate Certificate in Non-Medical Prescribing</t>
  </si>
  <si>
    <t>Post Graduate Certificate in Non-Medical Prescribing</t>
  </si>
  <si>
    <t>e52968da-8dc1-e411-80cf-0050569f10c3</t>
  </si>
  <si>
    <t>wAnkOgvd0UBS1nXf8D3foFCbs1PwZh8LKOvNJ0YqAAjCDKJsSjwIuSYGSHSJ7kzSf7+44NC90AgwGBlvhGgvxg==</t>
  </si>
  <si>
    <t>CAW00198 - Doctorate in Clinical Psychology (D.Clin.Psy)</t>
  </si>
  <si>
    <t>University of Coventry and University of Warwick</t>
  </si>
  <si>
    <t>c52968da-8dc1-e411-80cf-0050569f10c3</t>
  </si>
  <si>
    <t>grIIQ/8zV6na08liUm7YqKjIvKn6f4k6EgeAKvAoxXgpfrVDTbFnOaP9Yti5+TXC3Z40dAug2qWAjJ5780TCmw==</t>
  </si>
  <si>
    <t>CCC00182 - Doctorate in Clinical Psychology (DClinPsychol)</t>
  </si>
  <si>
    <t>Doctorate in Clinical Psychology (DClinPsychol)</t>
  </si>
  <si>
    <t>Canterbury Christ Church University</t>
  </si>
  <si>
    <t>d52968da-8dc1-e411-80cf-0050569f10c3</t>
  </si>
  <si>
    <t>4grhvh8ziSjEFCpkxuHP6qlJHuqex1gveXuzG6BRIwNn+8fd9ftTHSjeHcKE+YlQiXmrg2kFsOLCO58sLHSO2w==</t>
  </si>
  <si>
    <t>CCC00190 - BSc (Hons) Occupational Therapy</t>
  </si>
  <si>
    <t>d72968da-8dc1-e411-80cf-0050569f10c3</t>
  </si>
  <si>
    <t>XQzDBoDgrtiCFFHyJ4YaeMfXAwPjijnudlvQn68iFZCBHQ6X9nfLH5X3edI10quzGdHinaHKJuh7W0tJ3+zXbA==</t>
  </si>
  <si>
    <t>CCC00191 - BSc (Hons) Diagnostic Radiography</t>
  </si>
  <si>
    <t>db2968da-8dc1-e411-80cf-0050569f10c3</t>
  </si>
  <si>
    <t>FaNGllzax9u5V6/7tUzuhTGJWf8qg1cVtwoa5v6i9dYiw2Sa6o/fUCukWoTDnGBcxtmdvUmI6yfM5nw7EC/5Lg==</t>
  </si>
  <si>
    <t>CCC00193 - Pg Dip Speech and Language Therapy</t>
  </si>
  <si>
    <t>Pg Dip Speech and Language Therapy</t>
  </si>
  <si>
    <t>CCCU and University of Greenwich</t>
  </si>
  <si>
    <t>54596ce0-8dc1-e411-80cf-0050569f10c3</t>
  </si>
  <si>
    <t>0d2Kdu1Zlkh17JGVgXAGJyCulPHnWiUqLO/QTU+4ZgXLJkb4zytsMCs2aYU+V8pxNDVmq0LsSO2gjT1ygpOgjQ==</t>
  </si>
  <si>
    <t>CCC00202 - BSc (Hons) Operating Department Practice</t>
  </si>
  <si>
    <t>56596ce0-8dc1-e411-80cf-0050569f10c3</t>
  </si>
  <si>
    <t>VQH+ahHwIUNoXrOdouPRiL/RBX7rkhfgiJr/S4dh1da6x8ANcD/2invUDqjimCpf2Dr2YedgVKpm/E9POWhLlQ==</t>
  </si>
  <si>
    <t>CCC00203 - BSc (Hons) Paramedic Science</t>
  </si>
  <si>
    <t>ec628067-2356-e511-80d1-0050569f10c3</t>
  </si>
  <si>
    <t>aG+wOga5rFpNva+7TBCeaE16TFvI56f+XIu1sPZRvV5UhE5Iib+FMF25ut7o5B6Fbd9En+OB8ieC5qf/BG4bPg==</t>
  </si>
  <si>
    <t>CCC01624 - BSc (Hons) Paramedic Practice</t>
  </si>
  <si>
    <t>BSc (Hons) Paramedic Practice</t>
  </si>
  <si>
    <t>3a28ec75-1019-e711-80ea-0050569f10c3</t>
  </si>
  <si>
    <t>MKUc0YWBv60VXvJNNCgXNSxvSmPYBLRFM6993+rIMrd2rE0eRi7l2QlP9+yNWYqhCMd8C3FA8n121pXyytAyRg==</t>
  </si>
  <si>
    <t>CCC01829 - BSc (Hons) Physiotherapy</t>
  </si>
  <si>
    <t>e703a874-f05b-e711-80ee-0050569f10c3</t>
  </si>
  <si>
    <t>NksETR7pTHRG3RJPARLZnF0MBbLikL5sPcWZALS3akUfwvd2rk+xmqTTtAdjrgD05yAD6RbEI2U7mKUW9nPflQ==</t>
  </si>
  <si>
    <t>CCC01866 - BSc (Hons) Speech and Language Therapy</t>
  </si>
  <si>
    <t>Kristina Simakova</t>
  </si>
  <si>
    <t>8dbe9829-aa3c-e811-80fc-0050569f10c3</t>
  </si>
  <si>
    <t>7YD9jFGAkapQjdflG1SsV5AdW9eX+sWWRUiSYFrs2kZrbkA5I2fdcFFynFU+08bxROvuShphJvwS7tgOk5qdJQ==</t>
  </si>
  <si>
    <t>CCC02027 - Non-Medical Prescribing</t>
  </si>
  <si>
    <t>Non-Medical Prescribing</t>
  </si>
  <si>
    <t>787c7504-ab3c-e811-80fc-0050569f10c3</t>
  </si>
  <si>
    <t>WEQySTDbHvWpHqa+KNXqa8soRVVtQp93eUuetkX6NdSBk+e5cRZk59dStgB1OVEK/YGYTXsPWdN9LbwWFjIhcQ==</t>
  </si>
  <si>
    <t>CCC02028 - Non-Medical Prescribing</t>
  </si>
  <si>
    <t>76596ce0-8dc1-e411-80cf-0050569f10c3</t>
  </si>
  <si>
    <t>NxB2Nr8yEZ5LCWBc9JVHyXTcjxLjY+hE4IIhCDpW5uMbuqZNK49DqnlTHJVUKNiiQKf0492/gUbKZX1Kyj3GQg==</t>
  </si>
  <si>
    <t>CHE00219 - MA Art Therapy</t>
  </si>
  <si>
    <t>MA Art Therapy</t>
  </si>
  <si>
    <t>Art therapy</t>
  </si>
  <si>
    <t>University of Chester</t>
  </si>
  <si>
    <t>78596ce0-8dc1-e411-80cf-0050569f10c3</t>
  </si>
  <si>
    <t>X7FvzYEy1TbjrkyN5jl2mBX1mMUTAfrJn4OCmviKwHMTLuyZYdI7bto3JlcRVIGBPMviiT3HJ7esl/lR3a0K9Q==</t>
  </si>
  <si>
    <t>CHE00220 - MA Art Therapy</t>
  </si>
  <si>
    <t>7e596ce0-8dc1-e411-80cf-0050569f10c3</t>
  </si>
  <si>
    <t>2LdfHeGM27VjO9nAo2u6zsaXm2e38ctHHtsJEqPYJ6Yl9L7nuZYvZP5wWVUuERqt0boSzUmAbncCbmGMa+gh7A==</t>
  </si>
  <si>
    <t>CHE00223-Non-Medical Prescribing (Independent)</t>
  </si>
  <si>
    <t>Non-Medical Prescribing (Independent)</t>
  </si>
  <si>
    <t>8c596ce0-8dc1-e411-80cf-0050569f10c3</t>
  </si>
  <si>
    <t>qRBJ01Z0vG027CgITBaS5rPSoPNzE7kMS0T5BKKeIP8gtINwjaYZvwZD0QKF3xUUdUfG6MEsDaKYcYAzdaqM6w==</t>
  </si>
  <si>
    <t xml:space="preserve">CHE00230 - Non-Medical Prescribing (Supplementary) </t>
  </si>
  <si>
    <t>Non-Medical Prescribing (Supplementary)</t>
  </si>
  <si>
    <t>e0c2933d-8ec1-e411-80cf-0050569f10c3</t>
  </si>
  <si>
    <t>3Aswr24b7rHHCPFCszs5tOgXOyz9qaPSXlEn8Gy1FgGY+phEdnJQyqRdsUPzk7cn1xl1tMQRbChRqK1ZrZidcw==</t>
  </si>
  <si>
    <t>CHE01288-MSc Nutrition and Dietetics</t>
  </si>
  <si>
    <t>MSc Nutrition and Dietetics</t>
  </si>
  <si>
    <t>e2c2933d-8ec1-e411-80cf-0050569f10c3</t>
  </si>
  <si>
    <t>OhawFaejhFQfu9HDFrH7S/6xXjx8XVo9HqJJC153SEgt+raC7JEG2iJxHxPFlNWQAbbg3gtAH650AFvQ3eST3g==</t>
  </si>
  <si>
    <t>CHE01289 - BSc (Hons) Nutrition and Dietetics</t>
  </si>
  <si>
    <t>BSc (Hons) Nutrition and Dietetics</t>
  </si>
  <si>
    <t>e4c2933d-8ec1-e411-80cf-0050569f10c3</t>
  </si>
  <si>
    <t>fdgOtPMGIuuCzsLB9AM6Sv4cu19IJsBXdgIJ4QONM5rtOyg/8tg+QtqfZhornM8K8WPY+j1+qoW35BAfD5KXkA==</t>
  </si>
  <si>
    <t xml:space="preserve">CHE01290 - Pg Dip Nutrition and Dietetics </t>
  </si>
  <si>
    <t>Pg Dip Nutrition and Dietetics</t>
  </si>
  <si>
    <t>43af15e2-bff0-e911-812d-0050569f10c3</t>
  </si>
  <si>
    <t>MKFFBymRBGSTSHalfIcF6FAr7ipt4r/Afr3OL3fsZ4lxCMgVA7Do8NiJPlAXwqwqExov2X2mXSKuRiJociF5+g==</t>
  </si>
  <si>
    <t>CHI02273-MSc Physiotherapy (Pre-registration)</t>
  </si>
  <si>
    <t>University of Chichester</t>
  </si>
  <si>
    <t>eee4ef49-b2f4-e911-812e-0050569f10c3</t>
  </si>
  <si>
    <t>pdRbcoUX2yJKJMnrOFA1kjF1uBDbZsSzI9Xp/w1smA1unrLBrC+fFeKNI6FWJHQEVBtR7Dee9RGJuY0yqshgjQ==</t>
  </si>
  <si>
    <t>CHI02274 - BSc (Hons) Physiotherapy</t>
  </si>
  <si>
    <t>98596ce0-8dc1-e411-80cf-0050569f10c3</t>
  </si>
  <si>
    <t>KuUlysZUYHce/N2ne+HdJc6NnVN45gyPKVHszp1+Hc9gFYmCk/iBRodOqV3I9isvWhreR/IPtOwhfM5UXepLew==</t>
  </si>
  <si>
    <t>CIU00236 - Independent and Supplementary Non-Medical Prescribing Programme (V300)</t>
  </si>
  <si>
    <t>Independent and Supplementary Non-Medical Prescribing Programme (V300)</t>
  </si>
  <si>
    <t>City, University of London</t>
  </si>
  <si>
    <t>9c596ce0-8dc1-e411-80cf-0050569f10c3</t>
  </si>
  <si>
    <t>peT45qsnEjLIjDLsr9DimemdXpDJZfAiB0Akeut8JCDoU1Vbb9wdTY5E37MZLuuBCNmADSTqGHWH6DQ1WhXO+w==</t>
  </si>
  <si>
    <t>CIU00238 - Doctorate in Health Psychology (Dpsych)</t>
  </si>
  <si>
    <t>Doctorate in Health Psychology (Dpsych)</t>
  </si>
  <si>
    <t>285a6ce0-8dc1-e411-80cf-0050569f10c3</t>
  </si>
  <si>
    <t>7dEP5ikKBLK/vJEQlL5EPRGbpr0N4tVEm/G0wNbqvN7wvvZgvHXuAocqVo++uYXXek679+8LPHDcIebJaxCEJg==</t>
  </si>
  <si>
    <t>CIU00308 - Professional Doctorate in Counselling Psychology</t>
  </si>
  <si>
    <t>Professional Doctorate in Counselling Psychology</t>
  </si>
  <si>
    <t>2a5a6ce0-8dc1-e411-80cf-0050569f10c3</t>
  </si>
  <si>
    <t>QPrxUn5wUKhPv3T/G8I2eGjK0S2Ko8KNzm5QKPVgapgcR5VmudxYI8SrbNqh8k88seMFv/hqtGa8hR1gFD7yiw==</t>
  </si>
  <si>
    <t>CIU00309 - Doctorate in Health Psychology (Dpsych)</t>
  </si>
  <si>
    <t>2c5a6ce0-8dc1-e411-80cf-0050569f10c3</t>
  </si>
  <si>
    <t>gkdOTkEV8M6Dxbsiw7Ha8fHNbR4i5Rc9WVRF8KkqK2uj2tFMX3PNi03PmtAuUj+5Qljy1LvG3GsHThPjugWGCg==</t>
  </si>
  <si>
    <t>CIU00310 - BSc (Hons) Radiography (Diagnostic Imaging)</t>
  </si>
  <si>
    <t>2e5a6ce0-8dc1-e411-80cf-0050569f10c3</t>
  </si>
  <si>
    <t>xl9ttDcTF8F1EQe2UFMTrku07fKgkLMVS7Ao5a7IKOaTSI8NGXAz1nbcj+tcSHud16MfCy6qop9m1lGgBwUdWw==</t>
  </si>
  <si>
    <t>CIU00311 - BSc (Hons) Radiography (Radiotherapy and Oncology)</t>
  </si>
  <si>
    <t>1cff66e6-8dc1-e411-80cf-0050569f10c3</t>
  </si>
  <si>
    <t>GNnCfLiZDxayKbS4+kiVbMBT9WrJLNjl7DYdRl4yHRyX0gc5Fi2U1yfzBGgONPgjVpCGFvNRWv6mfaXtZJwD8A==</t>
  </si>
  <si>
    <t>CIU00315 - BSc (Hons) Speech and Language Therapy</t>
  </si>
  <si>
    <t>20ff66e6-8dc1-e411-80cf-0050569f10c3</t>
  </si>
  <si>
    <t>WNMu7wW6sXR1qwQGZvh3iT4/vXJmULa1qpWCzD9T+6RmM1+R9OGvbtWhUiSj+Dz7EdYfmyHRc8UKCCj5qHJmGg==</t>
  </si>
  <si>
    <t>CIU00317 - MSc Speech and Language Therapy</t>
  </si>
  <si>
    <t>26ff66e6-8dc1-e411-80cf-0050569f10c3</t>
  </si>
  <si>
    <t>Q5VSWl7ZqovQ6g/eJfXlUB86vtTRvMKfoknogWTP4lyhKv01dcQ7RSme0FrmOWUSt0NUgczh4WrHDaRU4cdquw==</t>
  </si>
  <si>
    <t>CIU00320 - Pg Dip Speech and Language Therapy</t>
  </si>
  <si>
    <t>142e9f4a-91d2-e611-80e7-0050569f10c3</t>
  </si>
  <si>
    <t>/Lg3UqpNFZBTuGfSj7Pvu8+6+09Fi6Vor19vWTgj9/s2gYI1Umj07rmOY65cFO/1PvWXxvCu8HiXiIUGqfUG5g==</t>
  </si>
  <si>
    <t>CIU01786-Master in Speech and Language Therapy (with Hons)</t>
  </si>
  <si>
    <t>Master in Speech and Language Therapy (with Hons)</t>
  </si>
  <si>
    <t>9e596ce0-8dc1-e411-80cf-0050569f10c3</t>
  </si>
  <si>
    <t>UPEgx0dJEZ3tVGcXKbcVTGXzDXElRyWdKWPKwY19xB354odATm4ooDnVnie8GT6xpWwl0cMAtA5Sku+18TTHQw==</t>
  </si>
  <si>
    <t>CLA00239 - BSc (Hons) Physiotherapy</t>
  </si>
  <si>
    <t>University of Central Lancashire</t>
  </si>
  <si>
    <t>a4596ce0-8dc1-e411-80cf-0050569f10c3</t>
  </si>
  <si>
    <t>pTP/Br3B6sgWC72R7JRS7zrEgZKAsZxlBm5USzVOBUf9B98MoDz+rxBjeI6yJIdDoQrq3+dUuTSzNtbmvvAqnA==</t>
  </si>
  <si>
    <t>CLA00242 - Advanced Certificate Non Medical Prescribing</t>
  </si>
  <si>
    <t>Advanced Certificate Non Medical Prescribing</t>
  </si>
  <si>
    <t>82994a04-8ec1-e411-80cf-0050569f10c3</t>
  </si>
  <si>
    <t>b2os6gp8NMLDy7BqgXmBdn3oWf48ZWdis4TdOKU+kjvEiDKhrybOUotatUx7xCA9k9DtWUUE4dGvFDrv3njD2A==</t>
  </si>
  <si>
    <t>CLA00919 - Dip HE Paramedic Practice</t>
  </si>
  <si>
    <t>Dip HE Paramedic Practice</t>
  </si>
  <si>
    <t>00c3933d-8ec1-e411-80cf-0050569f10c3</t>
  </si>
  <si>
    <t>1p0I2i7TGMubHvf4Wvpv05pbFkNmJ/VgFdBJEiDGI/nF+d4Wg47RCogNOQxqdbuTRaGeglJdxCAxAb2VMpDxTw==</t>
  </si>
  <si>
    <t>CLA01304 - Advanced Certificate Non Medical Prescribing</t>
  </si>
  <si>
    <t>02c3933d-8ec1-e411-80cf-0050569f10c3</t>
  </si>
  <si>
    <t>uiuaBxHyT90gEuX1KNwrD+dvzAJ5KCQghKRGv9JO3mPB4j7kloSUO2Q8f7hXNWloPpGUNHWPAl0l7gfPJz7qvA==</t>
  </si>
  <si>
    <t>CLA01305-BSc (Hons) Healthcare Science</t>
  </si>
  <si>
    <t>BSc (Hons) Healthcare Science</t>
  </si>
  <si>
    <t>04c3933d-8ec1-e411-80cf-0050569f10c3</t>
  </si>
  <si>
    <t>twu39yX23QDDafirhG9GKpsSeZ/5THUE+Q3k0m/iAhzDIVwqK8FnRCLib4ShaFE30bVasYr8gUS0ggLMDWIxbQ==</t>
  </si>
  <si>
    <t>CLA01306 - BSc (Hons) in Operating Department Practice</t>
  </si>
  <si>
    <t>BSc (Hons) in Operating Department Practice</t>
  </si>
  <si>
    <t>078020a9-9fd9-e611-80e8-0050569f10c3</t>
  </si>
  <si>
    <t>qnocUHGYTWQGFbGXmtocz/46K+X51bBCMT+EfRAZdkThSbCIKTdArGCsOTuGl5os1d30JkZd37fMVJiNXAgtaA==</t>
  </si>
  <si>
    <t>CLA01787-BSc (Hons) Paramedic Science</t>
  </si>
  <si>
    <t>aee7dec4-64dd-e611-80e8-0050569f10c3</t>
  </si>
  <si>
    <t>RY9KaB/NnnmpxD6sJaYsWfwy4H5HVlAvve02No0cc9d4ERGnirKDmAvoOOhNGvVw5Q86dzcQxhJXslJ98VoyBg==</t>
  </si>
  <si>
    <t>CLA01790 - MSc Occupational Therapy</t>
  </si>
  <si>
    <t>MSc Occupational Therapy</t>
  </si>
  <si>
    <t>36fbb2c1-65dd-e611-80e8-0050569f10c3</t>
  </si>
  <si>
    <t>pu5V9Pvr5qd2QfuQDvPtenJgHuUdQ1yggNFbED1La93Az3t+flXuXt94hi38iSNfER/LvXUnPbjjdYRbBVR6Tg==</t>
  </si>
  <si>
    <t>CLA01791 - MSc Physiotherapy</t>
  </si>
  <si>
    <t>082ab4dd-d9d8-e711-80f1-0050569f10c3</t>
  </si>
  <si>
    <t>95KQJRBlVjLJhNeKwAb2XjtCKQHhe5f9l+vKpFi0H+rFjPSwqvvZ715RJ2wKaDZZ4DhU8MEnj86eCb06OEKAlg==</t>
  </si>
  <si>
    <t>CLA01942-BSc (Hons) Occupational Therapy</t>
  </si>
  <si>
    <t>340c928c-ffd8-e711-80f1-0050569f10c3</t>
  </si>
  <si>
    <t>dQEQ9HRz9wWDqTZpLDk+4w4i73zFiuCoQJJ50pC4vNZQVrPgU6GJh2cCd5bnzyAk+LJhEBo6bMK34a3pQnXMMA==</t>
  </si>
  <si>
    <t>CLA01945-BSc (Hons) Occupational Therapy</t>
  </si>
  <si>
    <t>b7215e99-74e6-e811-8111-0050569f10c3</t>
  </si>
  <si>
    <t>fHux/KMA/RR2WogLoAhZLqREbJ46Kzf2Hi09mXsB6sZGkYcIW8IoQo2ujnQSYKi3EjQqggbFjqrdXVe4Te/iog==</t>
  </si>
  <si>
    <t>CLA02110 - MSc Speech and Language Therapy</t>
  </si>
  <si>
    <t>db2fde9e-a47b-e911-811f-0050569f10c3</t>
  </si>
  <si>
    <t>quuOHGSfMOUzde/7e1ABGuseFiDhUYS1EdoIuWCA7r31V55noAZe2EdcfQ5EPtPRlHD6SMmPr0Q3bWyQS04qRg==</t>
  </si>
  <si>
    <t>CLA02187 - BSc (Hons) in Operating Department Practice</t>
  </si>
  <si>
    <t>ce9b9aa2-68f9-e911-812e-0050569f10c3</t>
  </si>
  <si>
    <t>jE+WzHINfMijSr1OfkR+16HFUA/GtUcD5bgGt1L6QwFCYOblAFlRnatEF4XH9te4q2jzqo1+9jIEi7Rm8pIIgw==</t>
  </si>
  <si>
    <t>CLA02276 - MSc Dietetics (pre-registration)</t>
  </si>
  <si>
    <t>MSc Dietetics (pre-registration)</t>
  </si>
  <si>
    <t>852968da-8dc1-e411-80cf-0050569f10c3</t>
  </si>
  <si>
    <t>K6l4gHmtfFdKglVtHwujrAheraw1FLhxUJwMusxmlVshlJNg82ZMVN5sC0huIITGb9y/eswfonYj2/UMaCmCuQ==</t>
  </si>
  <si>
    <t>CMU00150 - BSc (Hons) Healthcare Science (Blood Sciences)</t>
  </si>
  <si>
    <t>BSc (Hons) Healthcare Science (Blood Sciences)</t>
  </si>
  <si>
    <t>Cardiff Metropolitan University</t>
  </si>
  <si>
    <t>bc596ce0-8dc1-e411-80cf-0050569f10c3</t>
  </si>
  <si>
    <t>Gte5ZVSPivpdmrsuswgPdMqx3rMKg1nYC0Z6n/TSasu2dAaaroiBBL7hCzbOrTM2xi528u5o3U7pj0h726kP2A==</t>
  </si>
  <si>
    <t>CMU00254 - BSc (Hons) Podiatry</t>
  </si>
  <si>
    <t>be596ce0-8dc1-e411-80cf-0050569f10c3</t>
  </si>
  <si>
    <t>OIZqcV7Z7qeXNPO7ReBxEpbLcFFXCsqtdT8/SMQwEPdj3buXzDRgvtwnMF4KRKaegV6+rSvPjpjk7s0tvdgwXw==</t>
  </si>
  <si>
    <t>CMU00255 - BSc (Hons) Speech and Language Therapy</t>
  </si>
  <si>
    <t>c0596ce0-8dc1-e411-80cf-0050569f10c3</t>
  </si>
  <si>
    <t>CIv+qENMnwgl20WHDiXepGiYD1AiZj6HJJwJXySw215lxXryRFZhwAaqVC6+0ovEul4Qcwpx10JS+I9jqS+ksQ==</t>
  </si>
  <si>
    <t>CMU00256 - Doctorate in Forensic Psychology</t>
  </si>
  <si>
    <t>Doctorate in Forensic Psychology</t>
  </si>
  <si>
    <t>c2596ce0-8dc1-e411-80cf-0050569f10c3</t>
  </si>
  <si>
    <t>mbHcQ9AGRzOcPMjR1rwv9NLixAetF3TNGbBm8sruQkwyov4wpmVQHoIV5WeWZbVXGS8LyvDwmALp6bRfTGunyg==</t>
  </si>
  <si>
    <t>CMU00257 - Doctorate in Forensic Psychology</t>
  </si>
  <si>
    <t>c4596ce0-8dc1-e411-80cf-0050569f10c3</t>
  </si>
  <si>
    <t>l9Qr6DFFUr82iO87kSY5bMTFlYAn39aqkpT5Hy1L2OJIbxgVKVX59bQt9QSjIDjGLvxilnIZAwMWsdbu2isoHw==</t>
  </si>
  <si>
    <t>CMU00258 - BSc (Hons) Healthcare Science (Cellular Sciences)</t>
  </si>
  <si>
    <t>BSc (Hons) Healthcare Science (Cellular Sciences)</t>
  </si>
  <si>
    <t>c6596ce0-8dc1-e411-80cf-0050569f10c3</t>
  </si>
  <si>
    <t>UB4QTAGkxKWvZLUaw0fVOc1eX6eTCBVJrEj0VXOgBFkkujqab4RpIRKF9TwyQ5rPJdwHulEKKurRt3/KZqUZHw==</t>
  </si>
  <si>
    <t>CMU00259 - BSc (Hons) Healthcare Science (Genetic Sciences)</t>
  </si>
  <si>
    <t>BSc (Hons) Healthcare Science (Genetic Sciences)</t>
  </si>
  <si>
    <t>c8596ce0-8dc1-e411-80cf-0050569f10c3</t>
  </si>
  <si>
    <t>jODIPu1go2PClGh5aqptH0QNEFkl40oljxHApS2pI9HMi4MWCPmsYhr/qHzDPX1C1SSkiUt+d2my0A6YOqGjqw==</t>
  </si>
  <si>
    <t>CMU00260 - BSc (Hons) Healthcare Science (Infection Sciences)</t>
  </si>
  <si>
    <t>BSc (Hons) Healthcare Science (Infection Sciences)</t>
  </si>
  <si>
    <t>7dd48d49-8ec1-e411-80cf-0050569f10c3</t>
  </si>
  <si>
    <t>9UXOnoN+Qm2MVZm+ZWaU7TfF8ZjPiATN3nXozCivalFuCX2zmy+V/WYRiuLYtGln6E1IZuNU/luf7VRO9t6YQw==</t>
  </si>
  <si>
    <t>CMU01446 - Post Graduate Diploma in Practitioner Forensic Psychology</t>
  </si>
  <si>
    <t>Post Graduate Diploma in Practitioner Forensic Psychology</t>
  </si>
  <si>
    <t>7fd48d49-8ec1-e411-80cf-0050569f10c3</t>
  </si>
  <si>
    <t>mTs86dsNWZzb57rwjDQ5LAldnVeAjq3kPOi3Cis8RL7uuxtfxizd24dBsjG72tp+zYe5MMqpJTMU5OBQKufA4g==</t>
  </si>
  <si>
    <t>CMU01447 - Post Graduate Diploma in Practitioner Forensic Psychology</t>
  </si>
  <si>
    <t>85d48d49-8ec1-e411-80cf-0050569f10c3</t>
  </si>
  <si>
    <t>/kSCyQvKM42Ns3UEmSSnJKfFK4lBF+lj1JME/7hPoiC3NiSTjk50LUSfIa+yDmKtXdIRRElCldhODPkV1ssrVw==</t>
  </si>
  <si>
    <t>CMU01450 - BSc (Hons) Human Nutrition and Dietetics</t>
  </si>
  <si>
    <t>BSc (Hons) Human Nutrition and Dietetics</t>
  </si>
  <si>
    <t>8bd48d49-8ec1-e411-80cf-0050569f10c3</t>
  </si>
  <si>
    <t>Vh4PV1rKueuJccuJ6fmOwt1Z0bxCnXoxIXU+Hoc2ZbjzBMD2ko67ISdCrn3IjCsd1IncdYT1hC4WxazmhK3pBQ==</t>
  </si>
  <si>
    <t>CMU01453 - MSc Dietetics</t>
  </si>
  <si>
    <t>8dd48d49-8ec1-e411-80cf-0050569f10c3</t>
  </si>
  <si>
    <t>lR+Lb9Nlts9DKPD2IfJTu7th5DkMrb2Y/9VEFbIg/KBR1qrnIdTIQNA4Unv8OjprrdvvgGS6hm0r/SXHlryfZQ==</t>
  </si>
  <si>
    <t>CMU01454 - Pg Dip Dietetics</t>
  </si>
  <si>
    <t>Pg Dip Dietetics</t>
  </si>
  <si>
    <t>ce596ce0-8dc1-e411-80cf-0050569f10c3</t>
  </si>
  <si>
    <t>4uHYd61VJLbz9U7XRtAskJnVyKukU0QPmpuEoCQEveZcoh+4jwEy8jCljv1xWkjMYIDox2kFz1p9r5r9WH4vkg==</t>
  </si>
  <si>
    <t>COV00263 - BSc (Hons) Occupational Therapy (Outreach)</t>
  </si>
  <si>
    <t>BSc (Hons) Occupational Therapy (Outreach)</t>
  </si>
  <si>
    <t>Coventry University</t>
  </si>
  <si>
    <t>d0596ce0-8dc1-e411-80cf-0050569f10c3</t>
  </si>
  <si>
    <t>zzrruHdCYetJqKewNPqC5+QFeC0h3do9rOteeK1u2HlLobraQjYZK9zAEkhwDVFfij9G4rcXiTzdU711Qd31HQ==</t>
  </si>
  <si>
    <t>COV00264 - Diploma of Higher Education Paramedic Science</t>
  </si>
  <si>
    <t>Diploma of Higher Education Paramedic Science</t>
  </si>
  <si>
    <t>d2596ce0-8dc1-e411-80cf-0050569f10c3</t>
  </si>
  <si>
    <t>bNVHzLbtl+PASoNNvpPHHgu6EcZQljD7LBoFlQfFDJ7ASwNBtrhP4hB7xCEU/gbR941wFY5V+5nNHhwceVIPeQ==</t>
  </si>
  <si>
    <t>COV00265 - BSc (Hons) Applied Biomedical Science</t>
  </si>
  <si>
    <t>d4596ce0-8dc1-e411-80cf-0050569f10c3</t>
  </si>
  <si>
    <t>RGGJjh98sn9/HIRNepMZo/aFQSPV4DV03sSHo36D1lWTqnYfh05p0ia5yUkXyyt+KdZ45bZqxpcUjsNs26V4kA==</t>
  </si>
  <si>
    <t xml:space="preserve">COV00266 - Practice Certificate in Independent and Supplementary Prescribing (Level 3) </t>
  </si>
  <si>
    <t>Practice Certificate in Independent and Supplementary Prescribing (Level 3)</t>
  </si>
  <si>
    <t>d6596ce0-8dc1-e411-80cf-0050569f10c3</t>
  </si>
  <si>
    <t>NtaAgRf4W1JDNsEB0juUM1I29l5fmLsH8bkhRmQIVy33/rySWj0xeTP8zuI2GzXYZcTUVVUdDuHCm36TkFfSzA==</t>
  </si>
  <si>
    <t xml:space="preserve">COV00267 - Practice Certificate in Independent and Supplementary Prescribing (M Level) </t>
  </si>
  <si>
    <t>Practice Certificate in Independent and Supplementary Prescribing (M Level)</t>
  </si>
  <si>
    <t>dc596ce0-8dc1-e411-80cf-0050569f10c3</t>
  </si>
  <si>
    <t>WikXt8pVdQU/QMJAZtuL1ae1FEDZHCohrwuUjHvd/xqLdeaRdZb4Y3CWzlmVNFGcNCR0yYBCbIO0AM6S6Gf4pg==</t>
  </si>
  <si>
    <t>COV00270 - Diploma of Higher Education Operating Department Practice</t>
  </si>
  <si>
    <t>e2596ce0-8dc1-e411-80cf-0050569f10c3</t>
  </si>
  <si>
    <t>GyQEs7gcWnCPdNa8gu+lv6a7ylxU73ROeAlw4k/4w1CFny83lxRXLytKFo39kfPfzbxz8+Lf/nZ3eUfCFmOKEg==</t>
  </si>
  <si>
    <t>COV00273 - BSc (Hons) Dietetics</t>
  </si>
  <si>
    <t>BSc (Hons) Dietetics</t>
  </si>
  <si>
    <t>e6596ce0-8dc1-e411-80cf-0050569f10c3</t>
  </si>
  <si>
    <t>d/S34VQB93WopxQWBp4EXIAs3OkD+8cF/XyUHSsVIenEnUCP5OrPo7NCqKBJpP4Ry5+bewIDNMTr2tdgm/SGnQ==</t>
  </si>
  <si>
    <t>COV00275 - BSc (Hons) Occupational Therapy</t>
  </si>
  <si>
    <t>e8596ce0-8dc1-e411-80cf-0050569f10c3</t>
  </si>
  <si>
    <t>ZoasjxEF89QQR/VSpFg6uVSqC8kghF8dlDY0ChpwmaR9VF7v9Rvk4CQndE2Iwf0yCST9n4+VhP4Gr+8FC9KO9Q==</t>
  </si>
  <si>
    <t>COV00276 - BSc (Hons) Occupational Therapy</t>
  </si>
  <si>
    <t>ea596ce0-8dc1-e411-80cf-0050569f10c3</t>
  </si>
  <si>
    <t>Dfn7zpjIdbjQHWxSIKDJc0n/o8eTWF6YUE037BMZ3xRUH8B+QfFcl3w8jEiLb6IFQwhXaFDPcECG+TkFPjGGGg==</t>
  </si>
  <si>
    <t>COV00277 - BSc (Hons) Occupational Therapy</t>
  </si>
  <si>
    <t>ec596ce0-8dc1-e411-80cf-0050569f10c3</t>
  </si>
  <si>
    <t>xjFESVyO/gmT1cvSXj/0HkyGHR5xHRMqmV4EVPQms99qwTcHWNGSPFN4oLwKQQkd7dfK4/m902e1pVobxHq6CQ==</t>
  </si>
  <si>
    <t>COV00278 - BSc (Hons) Physiotherapy</t>
  </si>
  <si>
    <t>f4596ce0-8dc1-e411-80cf-0050569f10c3</t>
  </si>
  <si>
    <t>v25BKR2b+jL+EOZtuiRCFjA+mJmEw26L7pthSsKjJjjfYeJDisOJCQv+0FV3slMeTpjYxGUfo2riN4plO6Cnxw==</t>
  </si>
  <si>
    <t>COV00282 - Foundation Degree in Paramedic Science</t>
  </si>
  <si>
    <t>Foundation Degree in Paramedic Science</t>
  </si>
  <si>
    <t>f6596ce0-8dc1-e411-80cf-0050569f10c3</t>
  </si>
  <si>
    <t>LZ1BWOv/pstP/a4VgFZSXBf0o8cTOtm4JwUkF7HfYzpyHC46MctSgJmCRuhrh6W6KDahrRGsvR9uowtvaQanFQ==</t>
  </si>
  <si>
    <t>COV00283 - Conversion Course From Supplementary to Independent Non-Medical Prescribing (Non-Accredited)</t>
  </si>
  <si>
    <t>Conversion Course From Supplementary to Independent Non-Medical Prescribing (Non-Accredited)</t>
  </si>
  <si>
    <t>48ff66e6-8dc1-e411-80cf-0050569f10c3</t>
  </si>
  <si>
    <t>Bt8y0nqRqNsfATysrBS1fhJt935wIOoRCNK7N73sttQOTCqLigeuhkjq4fMwL5byVGPdZm1Jt2931mtb1ZPg0w==</t>
  </si>
  <si>
    <t xml:space="preserve">COV00337 - Practice Certificate in Independent and Supplementary Prescribing (Level 3) </t>
  </si>
  <si>
    <t>4aff66e6-8dc1-e411-80cf-0050569f10c3</t>
  </si>
  <si>
    <t>ZqwCP90ENXtGNniBZXS2ExDo9S7XEGpdenlt0hXWtkejga1Dw3Es8uSnN8aIHbFBJ89+PEdbr4OFicTWVm4dtw==</t>
  </si>
  <si>
    <t xml:space="preserve">COV00338 - Practice Certificate in Independent and Supplementary Prescribing (M Level) </t>
  </si>
  <si>
    <t>2c23fdc0-9145-e511-80d1-0050569f10c3</t>
  </si>
  <si>
    <t>uDofFj0c6UE942xZFaOg/xQFQtTxoOeFptFzLa8UIsUgvXgGsTPJ1OlK5rZXvM9cO7/Nis2KNA0Klq9S6Ei2tQ==</t>
  </si>
  <si>
    <t>COV01618 - Foundation Degree Paramedic Science</t>
  </si>
  <si>
    <t>Foundation Degree Paramedic Science</t>
  </si>
  <si>
    <t>62017d59-f545-e711-80ea-0050569f10c3</t>
  </si>
  <si>
    <t>/E3Xnt6DHxUSdI6iQM4eDWlpbN5WUiJL4NyPicTeKQhYYDf3RykR9h25NMj7X1d5X5S6EtdtuUZDlb+CQATiZA==</t>
  </si>
  <si>
    <t xml:space="preserve">COV01854 - BSc (Hons) Dietetics  </t>
  </si>
  <si>
    <t xml:space="preserve">BSc (Hons) Dietetics </t>
  </si>
  <si>
    <t>bc5e0c49-6b77-e711-80ee-0050569f10c3</t>
  </si>
  <si>
    <t>iXIG/XfhT/HYLzSfLvLcxHjLxnl+gC5BbzL8rwDqb+kWAXxvA8HyiR7FGTuxpyxfI9PKLBZ28oxv2+W1yGTQng==</t>
  </si>
  <si>
    <t>COV01883-BSc (Hons) Paramedic Science</t>
  </si>
  <si>
    <t>6c23ff01-7b89-e711-80ef-0050569f10c3</t>
  </si>
  <si>
    <t>QHHP6tdL9R56dQLgRGy1gzSsJVfdHaeZW+y7KhFCW9iMuHCJJue+bD5sfWjEcbG1XEV4ASppJ52Uiu/PYqZ3zg==</t>
  </si>
  <si>
    <t>COV01894 - BSc (Hons) Paramedic Science</t>
  </si>
  <si>
    <t>31235738-10f2-e711-80f2-0050569f10c3</t>
  </si>
  <si>
    <t>P//tRd7TatZsiTng47+6CF8MlsCHuqJiPZ+hP8njAXEG5SAzG8X9zw7D6f8SKW09QofJK9Y0H25tthIQbiMF5g==</t>
  </si>
  <si>
    <t>COV01972 - BSc (Hons) Physiotherapy</t>
  </si>
  <si>
    <t>d580c417-b947-e811-80fe-0050569f10c3</t>
  </si>
  <si>
    <t>eGdMPu5NBPvhiQUNgMola2BMzz9hvU0KnsdEM5GJ1I5GsYRj+PS1AZvHGwxqSrFNgHepsvD7pI2u4VTWoQxVIA==</t>
  </si>
  <si>
    <t>COV02035 - BSc (Hons) Operating Department Practice</t>
  </si>
  <si>
    <t>1768dee3-6695-e811-8103-0050569f10c3</t>
  </si>
  <si>
    <t>ogpL0CRl0pN73llIL3VBD43J6yfdQTA+71IsRNBopSyF8MJGGfi1LG5TLtrhmEYBhUZrwKxh9i3629m+GXsXiQ==</t>
  </si>
  <si>
    <t>COV02074 - BSc (Hons) Operating Department Practice</t>
  </si>
  <si>
    <t>663160f5-0256-e911-811c-0050569f10c3</t>
  </si>
  <si>
    <t>ICTdeKmObQFKnichuannwmBE5sVEilv9T1OrGSjW43/iZHv4otx1aTbR7ago/4f7w2fY3P8IqDDNSiS8oyJ9AA==</t>
  </si>
  <si>
    <t>COV02163 - BSc (Hons) Physiotherapy</t>
  </si>
  <si>
    <t>c012bc9c-8457-e911-811c-0050569f10c3</t>
  </si>
  <si>
    <t>cI+x0KBs2Lq4NCSEWqOiHQ4mDc6k9MKUHKdIjksMziNclVdRoJnkaLbpr04CvXqIfiLgdkZ2AsBCM+fRc0z8fw==</t>
  </si>
  <si>
    <t>COV02165 - MSc Occupational Therapy</t>
  </si>
  <si>
    <t>fee7c10d-8757-e911-811c-0050569f10c3</t>
  </si>
  <si>
    <t>j1AL4L4eFfRTwcMBFfrsOEM+v9lhx4rxgbkGVPCvWvYeyWyOVC1rbndN5mkO9cNuuuvXAO7shg2BQk3keRd67w==</t>
  </si>
  <si>
    <t>COV02167-MSc Physiotherapy and Leadership</t>
  </si>
  <si>
    <t>MSc Physiotherapy and Leadership</t>
  </si>
  <si>
    <t>5f528dcd-8757-e911-811c-0050569f10c3</t>
  </si>
  <si>
    <t>T1YEGt6In0P/UWUmOteW5P2iUYHiSoByzMfK0ZNQ20+1NtXQekNss8K9x1xHN9pmADn5QI7WH2GrozzulMCzUg==</t>
  </si>
  <si>
    <t>COV02168-MSc Physiotherapy and Leadership</t>
  </si>
  <si>
    <t>9ecb8473-2744-ea11-8136-0050569f10c3</t>
  </si>
  <si>
    <t>CUPdtaBaGuBAfRLtM5Q8oAu+CyyEeb2jLVnW7feSaDj6txhejYsSIIog7AxdaKY44jSQ6O6gSQYJKtDmudNKJw==</t>
  </si>
  <si>
    <t>COV02331 - MSci Diagnostic Radiography</t>
  </si>
  <si>
    <t>MSci Diagnostic Radiography</t>
  </si>
  <si>
    <t>1fd15e17-a654-ea11-8137-0050569f10c3</t>
  </si>
  <si>
    <t>N03snJGxAVg0BbgdhAFqGuufbkKIVwKZsV0p71iNueWhiFhXaG8v/Js1R2Aqy0wM61EVPmy+MN9dhyMincYZyA==</t>
  </si>
  <si>
    <t>COV02338 - BSc (Hons) Diagnostic Radiography</t>
  </si>
  <si>
    <t>fc596ce0-8dc1-e411-80cf-0050569f10c3</t>
  </si>
  <si>
    <t>WxnuQ68sG/gdMW8cTrG2dz/h02vtgsbgI25gr48uwek3hpe2zsSsK3GlrBTzZIBWpUus4U+fzZGhV51tMYQ2fg==</t>
  </si>
  <si>
    <t>CSD00286 - MA Drama and Movement Therapy</t>
  </si>
  <si>
    <t>MA Drama and Movement Therapy</t>
  </si>
  <si>
    <t>The Royal Central School of Speech and Drama</t>
  </si>
  <si>
    <t>University of London</t>
  </si>
  <si>
    <t>ac596ce0-8dc1-e411-80cf-0050569f10c3</t>
  </si>
  <si>
    <t>NO3wz88BvHAMz4heXHIpmFTaFN1XrQf+LzzriTTDZWgzPkETLzfJxIL5nBsfnHvVOaMwzdm+BBDV1D1GY97kvA==</t>
  </si>
  <si>
    <t>CUM00246-Dip HE Paramedic Practice (HM Armed Forces)</t>
  </si>
  <si>
    <t>Dip HE Paramedic Practice (HM Armed Forces)</t>
  </si>
  <si>
    <t>University of Cumbria</t>
  </si>
  <si>
    <t>b0596ce0-8dc1-e411-80cf-0050569f10c3</t>
  </si>
  <si>
    <t>1PY0UdaKtyQabe2pIeZjC4WbEAxftf6HmM2QQ36Oav2esrIpwcFgoIy3PQKSZtDqtE1NBqjq9OiGZfuJyRybNw==</t>
  </si>
  <si>
    <t>CUM00248-Dip HE Paramedic Practice (HM Armed Forces)</t>
  </si>
  <si>
    <t>b2596ce0-8dc1-e411-80cf-0050569f10c3</t>
  </si>
  <si>
    <t>G1LJekSz2PHkl/yV2o/8+qiaJoCWSnfyD9BfQjwx5zJPuB4hEvJVbF65Y0iIen1IqdGCf8JzWOQORnB5EIaF5g==</t>
  </si>
  <si>
    <t>CUM00249 - MSc Occupational Therapy (pre-registration)</t>
  </si>
  <si>
    <t>MSc Occupational Therapy (pre-registration)</t>
  </si>
  <si>
    <t>b4596ce0-8dc1-e411-80cf-0050569f10c3</t>
  </si>
  <si>
    <t>r9chv6aTqZoZoFn0WTN2bJFQ08ET53TXENxTn4OyyWP5iQF6RNok35k0o79pnijjwAM6eHmixiEtUCnlKWy0+Q==</t>
  </si>
  <si>
    <t>CUM00250 - MSc Physiotherapy (pre-registration)</t>
  </si>
  <si>
    <t>b6596ce0-8dc1-e411-80cf-0050569f10c3</t>
  </si>
  <si>
    <t>ebEuwBWEn6XSQAkuUn9ikGH8nsgkW898fua41OPAha+Ywzw0IrknDdvIivcS8XCbhBFHAJfe2oz/9MJJ3LL8sg==</t>
  </si>
  <si>
    <t>CUM00251 - Non-Medical Prescribing for AHPs (level 7) (Conversion)</t>
  </si>
  <si>
    <t>Non-Medical Prescribing for AHPs (level 7) (Conversion)</t>
  </si>
  <si>
    <t>025a6ce0-8dc1-e411-80cf-0050569f10c3</t>
  </si>
  <si>
    <t>x0JVc7CeRQp2tM9vIE4gmHn/DmhHs0weIpo99CVPDRqpvTQzNma8J2DdbKrpHscM9e7LXWve3Hx8lSSb6QDZAw==</t>
  </si>
  <si>
    <t>CUM00289 - Non-Medical Prescribing for AHPs (level 6) (Conversion)</t>
  </si>
  <si>
    <t>Non-Medical Prescribing for AHPs (level 6) (Conversion)</t>
  </si>
  <si>
    <t>085a6ce0-8dc1-e411-80cf-0050569f10c3</t>
  </si>
  <si>
    <t>SUpCFVhr18F2RWgvUFzO97qpJTNadliUSvmMBnrDFE/hIZ1RUCbZq92lcSBkgIBhYVQKu2fqnUAmqIw6m2JheQ==</t>
  </si>
  <si>
    <t>CUM00292 - BSc (Hons) Occupational Therapy</t>
  </si>
  <si>
    <t>0c5a6ce0-8dc1-e411-80cf-0050569f10c3</t>
  </si>
  <si>
    <t>Cmokso/YR9z1Bukqr4Ia9ILAON3dv/Uc/GoQisBXdJqEYC/ZORDiqQFf63t/5rkmiH76WxxK62sEo193tMes8Q==</t>
  </si>
  <si>
    <t>CUM00294 - BSc (Hons) Occupational Therapy</t>
  </si>
  <si>
    <t>0e5a6ce0-8dc1-e411-80cf-0050569f10c3</t>
  </si>
  <si>
    <t>bawtaQgQgbr29fTzZq1Uurt5pAKxrqttkQ+BwK9dlT4mS07AwDIhp8q7FeRIZfnIZQT0JzJRb2ahijTdwO7HPA==</t>
  </si>
  <si>
    <t>CUM00295 - BSc (Hons) Physiotherapy</t>
  </si>
  <si>
    <t>1a5a6ce0-8dc1-e411-80cf-0050569f10c3</t>
  </si>
  <si>
    <t>y/teKX8nbIu12IgqsFTvIV/62SKUWwrsHWGFi4gudl0yHkBqSfcyNKXYTdT8s5YBtROYswHE1uMRw0rYonxvEg==</t>
  </si>
  <si>
    <t>CUM00301 - BSc (Hons) Diagnostic Radiography</t>
  </si>
  <si>
    <t>1c5a6ce0-8dc1-e411-80cf-0050569f10c3</t>
  </si>
  <si>
    <t>S3YwEAACpCNY6IQIBVKAtlEUNBU/yV9zmZW82vx28ZyZlaKilR0ciV0u9SQrBjZv64F+RQQTVMt74Y3/OaXqnw==</t>
  </si>
  <si>
    <t xml:space="preserve">CUM00302 - UAwd Independent / Supplementary Prescribing for Allied Health Professionals (Level 6) </t>
  </si>
  <si>
    <t>UAwd Independent / Supplementary Prescribing for Allied Health Professionals (Level 6)</t>
  </si>
  <si>
    <t>1e5a6ce0-8dc1-e411-80cf-0050569f10c3</t>
  </si>
  <si>
    <t>SKuBJiOGKq1Ysxe1R+uBED/qVdUZy4H9LM7xiUQj+V7AVjxWiWk7fYoiRm1gOyySrnUaJIHejTjz8QrfiXqAgA==</t>
  </si>
  <si>
    <t xml:space="preserve">CUM00303 - UAwd Independent / Supplementary Prescribing for Allied Health Professionals (Level 7) </t>
  </si>
  <si>
    <t>UAwd Independent / Supplementary Prescribing for Allied Health Professionals (Level 7)</t>
  </si>
  <si>
    <t>205a6ce0-8dc1-e411-80cf-0050569f10c3</t>
  </si>
  <si>
    <t>PxsMWtMa+Ualdu4zP/Zl+hXqLOkHbIoAKesECphb5zmoNemcequxf0frHA4sAG3vMDN1B4xirf0899pd1DeQ5g==</t>
  </si>
  <si>
    <t>CUM00304 - University Award Non-Medical Prescribing for AHPs (level 6) (Supplementary Prescribing)</t>
  </si>
  <si>
    <t>University Award Non-Medical Prescribing for AHPs (level 6) (Supplementary Prescribing)</t>
  </si>
  <si>
    <t>225a6ce0-8dc1-e411-80cf-0050569f10c3</t>
  </si>
  <si>
    <t>lLQ1+/VNMMpgd5+jjVpCgG0vPjhjtd+dvQ6H3vCqFb/GgrYBXOwLAKStA8VTYQIJrU3mNQiRAQ/PaZ6owC53aA==</t>
  </si>
  <si>
    <t>CUM00305 - University Award Non-Medical Prescribing for AHPs (level 7) (Supplementary Prescribing)</t>
  </si>
  <si>
    <t>University Award Non-Medical Prescribing for AHPs (level 7) (Supplementary Prescribing)</t>
  </si>
  <si>
    <t>04c7e7ff-fca7-e511-80db-0050569f10c3</t>
  </si>
  <si>
    <t>YMuf52xcfeZfl2XLU9PJte6TnxavayhWUB8BTXI1EE6x6Qhj/CSUJuqy7s0YGKjlowkM8wr8KD+YCX8uXisSMQ==</t>
  </si>
  <si>
    <t>CUM01658-Dip HE Paramedic Practice (NWAST)</t>
  </si>
  <si>
    <t>Dip HE Paramedic Practice (NWAST)</t>
  </si>
  <si>
    <t>Jamie Hunt</t>
  </si>
  <si>
    <t>82d45ad9-0228-e611-80e2-0050569f10c3</t>
  </si>
  <si>
    <t>l33XGckbFgLAvJhzjsAXk/ZtOH/UvUlbzQbZb2Skob9rjAvDWymT1USh8k9Jswqhx4dY4NLqzi+TpG7TQEM3Tg==</t>
  </si>
  <si>
    <t>CUM01715 - DipHE Paramedic Practice</t>
  </si>
  <si>
    <t>DipHE Paramedic Practice</t>
  </si>
  <si>
    <t>19946efa-ce5c-e811-8101-0050569f10c3</t>
  </si>
  <si>
    <t>zSaIAP/8qP7INR9E6bmVVyc2/bRvtCiO++gaHpkEH76NOrJls6/zYsHWMf3SbOf3US4sk8SY9M/K1AfRNOFoHQ==</t>
  </si>
  <si>
    <t>CUM02042 - BSc (Hons) Paramedic Science</t>
  </si>
  <si>
    <t>c3140ae1-5f22-ea11-8132-0050569f10c3</t>
  </si>
  <si>
    <t>bbbY/r1DydLs+3wdXVOAYIzNy8BiDvsKkb6W5Nx31kdFGZBlyXHqTdNi0aKP6OxhzJuW87Gk45SSlFQU0F+mcw==</t>
  </si>
  <si>
    <t>CUM02310 - BSc (Hons) Paramedic Science - South Central Ambulance Service (SCAS)</t>
  </si>
  <si>
    <t>BSc (Hons) Paramedic Science - South Central Ambulance Service (SCAS)</t>
  </si>
  <si>
    <t>9bb2e947-6022-ea11-8132-0050569f10c3</t>
  </si>
  <si>
    <t>u3ExybnwJLkx87SaOrPuQ+g7FBT6qy/Dbkd+sLxpMPa1yBQ3NkRZc7W7jT1ZKWVo5lhgJsLNryh5ANMzycDdjA==</t>
  </si>
  <si>
    <t>CUM02311-BSc (Hons) Paramedic Science - Isle of Wight (IoW)</t>
  </si>
  <si>
    <t>BSc (Hons) Paramedic Science - Isle of Wight (IoW)</t>
  </si>
  <si>
    <t>883cb0ab-6022-ea11-8132-0050569f10c3</t>
  </si>
  <si>
    <t>zt/MpURf/wXmk+eiWO6QTHplPQNI2lUMA1luDnnQU7oDQy1f9u3RZ6pJHv1DpKxAV6RkTX5P8tXtYap97kX7vg==</t>
  </si>
  <si>
    <t>CUM02312 - BSc (Hons) Paramedic Science - London Ambulance Service (LAS)</t>
  </si>
  <si>
    <t>BSc (Hons) Paramedic Science - London Ambulance Service (LAS)</t>
  </si>
  <si>
    <t>de8f9d2d-6122-ea11-8132-0050569f10c3</t>
  </si>
  <si>
    <t>Do8CBGDAoevQa5v3lZhy+1YYuOk7FW+fv0e+zwlHM2zr6dCrzNT6CdEhLiopHb91bz2vkvkIN0saLZ/cvnPm4w==</t>
  </si>
  <si>
    <t>CUM02313 - BSc (Hons) Paramedic Science - South Western Ambulance Service (SWAS)</t>
  </si>
  <si>
    <t>BSc (Hons) Paramedic Science - South Western Ambulance Service (SWAS)</t>
  </si>
  <si>
    <t>84949482-6122-ea11-8132-0050569f10c3</t>
  </si>
  <si>
    <t>X3ebdMvLocJE23VkIosJXXGOg+zDl5il1rVj0KAj8heSnK0llJyzcSGm+l91CJtRpXQ1x+YMgfnhM58T+iChLg==</t>
  </si>
  <si>
    <t>CUM02314 - BSc (Hons) Paramedic Science - South East Coast Ambulance Service (SECAMB)</t>
  </si>
  <si>
    <t>BSc (Hons) Paramedic Science - South East Coast Ambulance Service (SECAMB)</t>
  </si>
  <si>
    <t>b528a1c4-6122-ea11-8132-0050569f10c3</t>
  </si>
  <si>
    <t>JzSlITrIJloxSlSfzkEcovcErGw6wMG1TG0HsV3PZ9WyH26IHcMIe8iKUuLDXCjt5x/d+J0SgiNPRDkpH1lv+w==</t>
  </si>
  <si>
    <t>CUM02315-BSc (Hons) Paramedic Science - North West Ambulance Service (NWAS)</t>
  </si>
  <si>
    <t>BSc (Hons) Paramedic Science - North West Ambulance Service (NWAS)</t>
  </si>
  <si>
    <t>54ff66e6-8dc1-e411-80cf-0050569f10c3</t>
  </si>
  <si>
    <t>TxNfTA6e+cs50QAn/SqJTYj0y7jrGN/x34QWzMr5DNIda9iJqljGPblFIQuAtcv5Z4ZicPcJEibiAMIJN58LRA==</t>
  </si>
  <si>
    <t>DER00343 - MSc Occupational Therapy</t>
  </si>
  <si>
    <t>University of Derby</t>
  </si>
  <si>
    <t>5aff66e6-8dc1-e411-80cf-0050569f10c3</t>
  </si>
  <si>
    <t>QUwMdEdMb5qDNJN6pDLEVTlmfymFXTOK/+gxy5SuVdUzrIRMtykJuHN8ZrHeQO7rvvPReYZ+WqqVP7SAgoStjw==</t>
  </si>
  <si>
    <t>DER00346 - BSc (Hons) Diagnostic Radiography</t>
  </si>
  <si>
    <t>5cff66e6-8dc1-e411-80cf-0050569f10c3</t>
  </si>
  <si>
    <t>qErrOAhX2W02VUXyk4vikmNrXZTLsoTRx6ripu7+rBgF1VoCPIgXa97zB/lhOmegtzYOWj/13hp7b7lkUwbIrQ==</t>
  </si>
  <si>
    <t>DER00347 - BSc (Hons) Occupational Therapy</t>
  </si>
  <si>
    <t>62ff66e6-8dc1-e411-80cf-0050569f10c3</t>
  </si>
  <si>
    <t>yQuqkpp7ttaInPG6TA1wxUd/LfBVFnUOnBEueUMX1RvCV6ujnMs98SOEO5rlGLDjhMVad3HUZDYOyniCpJwYLw==</t>
  </si>
  <si>
    <t>DER00350 - MA Art Therapy</t>
  </si>
  <si>
    <t>64ff66e6-8dc1-e411-80cf-0050569f10c3</t>
  </si>
  <si>
    <t>8gqOseqX/8HDd1lijPm4yQvwv5WORkBA6FcqDOCi28pc/vtmZndYg162pXHi0FPqKiv+DJ7h0NBGNL4j7qokMg==</t>
  </si>
  <si>
    <t>DER00351 - MA Dramatherapy</t>
  </si>
  <si>
    <t>688e9287-4213-e511-80d0-0050569f10c3</t>
  </si>
  <si>
    <t>yzPw16so9wsV0xqyGXIkSa82EBCYEC6y6uXy9SyGE5HWX7OqpTHhotW0bOK0P2bu5m1XZobVJfxvEan/H7ZQEw==</t>
  </si>
  <si>
    <t>DER01594 - MSc in Diagnostic Radiography (pre-registration)</t>
  </si>
  <si>
    <t>MSc in Diagnostic Radiography (pre-registration)</t>
  </si>
  <si>
    <t>dfa5615f-c142-e611-80e2-0050569f10c3</t>
  </si>
  <si>
    <t>aCs+JbpUrxZz1chiVLV4ijWk3Xr1Rbj1+0K3XsG586KpQExhjKGNCjFWUs/vQBeJcOf6s7dohfyJLxjLNHgCFg==</t>
  </si>
  <si>
    <t>DER01727 - MA Music Therapy</t>
  </si>
  <si>
    <t>d1eeee24-3a0a-e711-80ea-0050569f10c3</t>
  </si>
  <si>
    <t>zy6v1CnIbHZvWnB2Pcv0Tk59EGYtMZhusznfn22krHOyHbIbU8OUu4743/Z1Au+DuO+gdsQBwwFYnnyenaYRUA==</t>
  </si>
  <si>
    <t>DER01822 - PG Dip Occupational Therapy</t>
  </si>
  <si>
    <t>PG Dip Occupational Therapy</t>
  </si>
  <si>
    <t>f87d4284-975e-e811-8101-0050569f10c3</t>
  </si>
  <si>
    <t>9X1fntkkb8PN+N/ibP/X0ujhn06TWySQxdblZbZO1HvW4rcEFxPnDu7ir3kNAMHEFRf8mv/zjp67lE6olqhTjg==</t>
  </si>
  <si>
    <t xml:space="preserve">DER02045 - BSc (Hons) Operating Department Practice, Degree Apprenticeship </t>
  </si>
  <si>
    <t>BSc (Hons) Operating Department Practice, Degree Apprenticeship</t>
  </si>
  <si>
    <t>4f603c1b-985e-e811-8101-0050569f10c3</t>
  </si>
  <si>
    <t>mybX/KBuWUm/1Qt69EbFIIAFZFZCpgxnJZ+k71pSwAY04DCK0PMmJ4TL3UrqNCIkVbZvMwURw4SvIk+Fxn44LA==</t>
  </si>
  <si>
    <t>DER02046 - BSc (Hons) Operating Department Practice</t>
  </si>
  <si>
    <t>dd01f907-47e0-e911-812d-0050569f10c3</t>
  </si>
  <si>
    <t>M9n6jiwdoxqIF45jHdVVHGVvZj2kNYCRUXsaHPy72YI0Mj9BdDSur69Lwobk6R9wj84YXFT8kcT003aRPtsc3g==</t>
  </si>
  <si>
    <t>DER02263 - Post-graduate Practice Certificate in Independent / Supplementary Prescribing (Podiatrists)</t>
  </si>
  <si>
    <t>Post-graduate Practice Certificate in Independent / Supplementary Prescribing (Podiatrists)</t>
  </si>
  <si>
    <t>02d93c74-47e0-e911-812d-0050569f10c3</t>
  </si>
  <si>
    <t>mcDBtOHWQOpsgSVCr8WzUvSEDMBDoJXjAuqNMGnBTXcnEwAo3ZUr2IVXUNhCh0+VyZDDKDNb3s2/IDIOxep9eg==</t>
  </si>
  <si>
    <t>DER02264 - Post-graduate Practice Certificate in Independent / Supplementary Prescribing (Physiotherapists)</t>
  </si>
  <si>
    <t>Post-graduate Practice Certificate in Independent / Supplementary Prescribing (Physiotherapists)</t>
  </si>
  <si>
    <t>33dbb52c-4be0-e911-812d-0050569f10c3</t>
  </si>
  <si>
    <t>GlwCs5PEFjxr3taF5zgOhfpVJ0zBLv5MDfg8HksMozt8DKlEl/b/vVhAG+caGCTlko9NTNpUNQZOvKx08usdcA==</t>
  </si>
  <si>
    <t>DER02265 - Practice Certificate in Independent / Supplementary Prescribing for Paramedics</t>
  </si>
  <si>
    <t>Practice Certificate in Independent / Supplementary Prescribing for Paramedics</t>
  </si>
  <si>
    <t>b33cc48a-4be0-e911-812d-0050569f10c3</t>
  </si>
  <si>
    <t>eTiN7dB4x19UI1ZE7C6rLlo5dVsoXWNxcQCU+0FS0BWPj+SQl7+Kx6o4WQBSG4Tj97/E1Yutp/NrkwogZokBFw==</t>
  </si>
  <si>
    <t>DER02266 - Post-graduate Practice Certificate in Independent / Supplementary Prescribing for Paramedics</t>
  </si>
  <si>
    <t>Post-graduate Practice Certificate in Independent / Supplementary Prescribing for Paramedics</t>
  </si>
  <si>
    <t>8e96af91-8dac-ea11-813b-0050569f10c3</t>
  </si>
  <si>
    <t>uWMXZLwu/uuwSwz25LNEvl6edBm6q2no59UtS42sVYsZYIYscrODe+0XthAXXMTcgt5wPgsInKtO2FJ4vpOiHg==</t>
  </si>
  <si>
    <t>DER02372 - Postgraduate Practice Certificate in Independent/Supplementary Prescribing for Physiotherapists</t>
  </si>
  <si>
    <t>Postgraduate Practice Certificate in Independent/Supplementary Prescribing for Physiotherapists</t>
  </si>
  <si>
    <t>4a532acd-90ac-ea11-813b-0050569f10c3</t>
  </si>
  <si>
    <t>Xoctjw3s5wqL9/4zG+vW/jzpL67Tq8iWGK7SoUXpPWT9D545qVnGKB+VEu0WAMTQ8X7xqmcAAceWsmQ2rIICKQ==</t>
  </si>
  <si>
    <t>DER02373 - Postgraduate Practice Certificate in Independent/Supplementary Prescribing for Podiatrists</t>
  </si>
  <si>
    <t>Postgraduate Practice Certificate in Independent/Supplementary Prescribing for Podiatrists</t>
  </si>
  <si>
    <t>78ff66e6-8dc1-e411-80cf-0050569f10c3</t>
  </si>
  <si>
    <t>hNWudN36iG200/g6oH7VA3aPfUrfdsouMsqYHIsrhwMT3sj7t6eHGRotKy+kQmccM/5XPYNPE9dE58KeCaQKaA==</t>
  </si>
  <si>
    <t>DMU00361 - BSc (Hons) Healthcare Science (Audiology)</t>
  </si>
  <si>
    <t>De Montfort University</t>
  </si>
  <si>
    <t>7eff66e6-8dc1-e411-80cf-0050569f10c3</t>
  </si>
  <si>
    <t>95tRZBodXj+nO2bYevG9+AsQN0UPEectHHu2znx+ycwnS7rrjcs4YRc2hSF/ShXCFLcT5nOAQkg1SFfOs+1cvA==</t>
  </si>
  <si>
    <t>DMU00364 - Foundation Degree in Hearing Aid Audiology</t>
  </si>
  <si>
    <t>80ff66e6-8dc1-e411-80cf-0050569f10c3</t>
  </si>
  <si>
    <t>mTOvGPvFXBz+KTOSB1Ox7PuXFuomcMkZZ31UMjbHlFMbp97nate08OXuN0paRpovAcfIgYvlc0EhpN+uCOHEXA==</t>
  </si>
  <si>
    <t>DMU00365 - BSc (Hons) Human Communication - Speech and Language Therapy</t>
  </si>
  <si>
    <t>BSc (Hons) Human Communication - Speech and Language Therapy</t>
  </si>
  <si>
    <t>8eff66e6-8dc1-e411-80cf-0050569f10c3</t>
  </si>
  <si>
    <t>b9n7KZ7qViFyl2BgsL1j4wRkiy8HYhYvYiOw0DCoYdurcD8AdpeRmVUGyJ0br7axcUteC4sANzqUmF4l8cbd2w==</t>
  </si>
  <si>
    <t>DMU00372 - BSc (Hons) Human Communication - Speech and Language Therapy</t>
  </si>
  <si>
    <t>4ed34dc6-4c4f-e711-80ed-0050569f10c3</t>
  </si>
  <si>
    <t>Mv0J8LXcN/9SbV6WiMN/wX1jJDphsVg22xWAqr2XhYckNBBB3Okn02GwlCDRo+fQk3RGzXWdIYQooJHT65CDGg==</t>
  </si>
  <si>
    <t>DMU01856-BSc (Hons) Speech and Language Therapy</t>
  </si>
  <si>
    <t>bbbde4f7-0b59-e811-8101-0050569f10c3</t>
  </si>
  <si>
    <t>+fu7kQj4dTYyfCEpb5A1ckAeq1Gvbs0xDq4CJyZQ4uAuZcbOBS+qxkA1/Xwmx7uzAwPXm3dYCxztyrGPDGGNEA==</t>
  </si>
  <si>
    <t>DMU02040 - BSc (Hons) Diagnostic Radiography</t>
  </si>
  <si>
    <t>3954a83e-4080-e811-8102-0050569f10c3</t>
  </si>
  <si>
    <t>YAK0BXz00VLz3HAvmg7saEireklQx+5obCHTlxPrh6HDXzhKeEijZDA5KieQwBHmphYD+JJGrMnb3L9P/kG3FQ==</t>
  </si>
  <si>
    <t>DMU02061 - BSc (Hons) Paramedicine</t>
  </si>
  <si>
    <t>BSc (Hons) Paramedicine</t>
  </si>
  <si>
    <t>81334836-b5de-e911-812d-0050569f10c3</t>
  </si>
  <si>
    <t>QH4YPdYf2PANM8EESw10DyRBh0A4ePnMLDZaB7GMrRCXQNEXQium8BHABs8VOvHsuW/tg61cBOGj+rSHc2YOTw==</t>
  </si>
  <si>
    <t>DMU02260 - Independent / Supplementary Prescribing (V300) Level 7</t>
  </si>
  <si>
    <t>Independent / Supplementary Prescribing (V300) Level 7</t>
  </si>
  <si>
    <t>43444848-b7de-e911-812d-0050569f10c3</t>
  </si>
  <si>
    <t>1P+Tlav3xHOta4wA57B65ufnOnluZ+aOe6aXBaYk/Dho3i6H87hkIpLM6DOi037bonhvkHWkPZMTnXeO0LLPiA==</t>
  </si>
  <si>
    <t>DMU02261 - Independent / Supplementary Prescribing (V300) Level 6</t>
  </si>
  <si>
    <t>Independent / Supplementary Prescribing (V300) Level 6</t>
  </si>
  <si>
    <t>8ea0a906-0ee1-e911-812d-0050569f10c3</t>
  </si>
  <si>
    <t>/upvMZx8n7LCebgJJ0/gouvcxWuTL/Pf7br7tcs1c20Y/qgE/27RXYnwcfv88juWZPOq87JcHEBfwqKKmiIE0A==</t>
  </si>
  <si>
    <t>DMU02267-BSc (Hons) Paramedicine (Apprentice Pathway)</t>
  </si>
  <si>
    <t>BSc (Hons) Paramedicine (Apprentice Pathway)</t>
  </si>
  <si>
    <t>55509e9c-445a-ea11-8137-0050569f10c3</t>
  </si>
  <si>
    <t>2lbtdfeqv+knCK5/9pQ8Tf18k9p9WwEPopsfDCN7xcfmcC3dx6eeHjHePWFQfOaw4s9Sjs1S2Bfs17pN3643HQ==</t>
  </si>
  <si>
    <t>DMU02349-Foundation Degree in Hearing Aid Audiology (Degree Apprenticeship)</t>
  </si>
  <si>
    <t>Foundation Degree in Hearing Aid Audiology (Degree Apprenticeship)</t>
  </si>
  <si>
    <t>94ff66e6-8dc1-e411-80cf-0050569f10c3</t>
  </si>
  <si>
    <t>kZOQ3PMf7jGCLpXrZn4V2ttlNlxjhKTrg3oRVVdN1BQE+nC/T9KvdnBbeEyIIexLp7wwi0Xwji9CZJbYVG0vxg==</t>
  </si>
  <si>
    <t>DUN00375 - Non-Medical Prescribing (SCQF 11)</t>
  </si>
  <si>
    <t>Non-Medical Prescribing (SCQF 11)</t>
  </si>
  <si>
    <t>University of Dundee</t>
  </si>
  <si>
    <t>96ff66e6-8dc1-e411-80cf-0050569f10c3</t>
  </si>
  <si>
    <t>yEjlHmF0n4d2Fy4QlvVqUFSGeClPPAEJS0RRiMVuK6UnnLO7421d3EXCLYQBNFZF9WTK2vZ/n2nVLqf8T90VXg==</t>
  </si>
  <si>
    <t>DUN00376 - Non-Medical Prescribing (SCQF 9)</t>
  </si>
  <si>
    <t>Non-Medical Prescribing (SCQF 9)</t>
  </si>
  <si>
    <t>98ff66e6-8dc1-e411-80cf-0050569f10c3</t>
  </si>
  <si>
    <t>oKbMb1XghQOBhXxnKUwukGzarhaOFVjyPMFsJ1MexVLp+40k4AA3HhW0+OmpUDDRvIv+YB99CRx0hFbzUH4ivw==</t>
  </si>
  <si>
    <t>DUN00377 - Non-Medical Prescribing (SCQF 11)</t>
  </si>
  <si>
    <t>9aff66e6-8dc1-e411-80cf-0050569f10c3</t>
  </si>
  <si>
    <t>tJEp5OIxA1oJ4Q9Ff8iOmiIHBWxMyJKBC6jffkN3FglND/Wml3wUcWFyIiAdbkujLcMiiA2DdXvUfp1LjyPlnw==</t>
  </si>
  <si>
    <t>DUN00378 - Non-Medical Prescribing (SCQF 9)</t>
  </si>
  <si>
    <t>caff66e6-8dc1-e411-80cf-0050569f10c3</t>
  </si>
  <si>
    <t>GtPfMvyV2w2I/Kjw/KhswpKDvW4/LC7PBCXP6+j9zJMU4ox6+gkv58HpYZhXjuRkm3Bh9lwwtpdBFgo0kU277A==</t>
  </si>
  <si>
    <t>EDI00402 - Doctorate in Clinical Psychology (DClinPsychol)</t>
  </si>
  <si>
    <t>University of Edinburgh</t>
  </si>
  <si>
    <t>ccff66e6-8dc1-e411-80cf-0050569f10c3</t>
  </si>
  <si>
    <t>nCzRFKRFmpBCVi/eKgsnD9CYO9m/L8bS9XEKxq48jGX6rWenP24oXNfMa3rbd+lKIy+N2NSWXGZn37MK7o5kXw==</t>
  </si>
  <si>
    <t>EDI00403 - Doctorate in Clinical Psychology (DClinPsychol)</t>
  </si>
  <si>
    <t>c2ff66e6-8dc1-e411-80cf-0050569f10c3</t>
  </si>
  <si>
    <t>me5q7bZf29heT7aoZ25sayFycH1hHrJ8DaCSNhHgUu1SUSKxR9G+d7AojND7nPCPhitmo5cGT0v9gMiBncXeCQ==</t>
  </si>
  <si>
    <t>EHU00398 - BSc (Hons) Operating Department Practice</t>
  </si>
  <si>
    <t>Edge Hill University</t>
  </si>
  <si>
    <t>d8ff66e6-8dc1-e411-80cf-0050569f10c3</t>
  </si>
  <si>
    <t>gUYskPxkvmM2Bf3Ae9USTYyCqJpgjUZpmCsIPHiFYrqxDuJXlU9MhI3pZqE98e+f8bEpbvR6Qa2j48XsRRst4w==</t>
  </si>
  <si>
    <t>EHU00409 - Non-Medical Prescribing</t>
  </si>
  <si>
    <t>daff66e6-8dc1-e411-80cf-0050569f10c3</t>
  </si>
  <si>
    <t>n1YPaWSHejIibW8+UfU7kaXlwafoQcwV/NygzSNJvwPd5x32I8QQLPnbAQvaxuan/f7S9PHIubbSTBBJizVpDw==</t>
  </si>
  <si>
    <t>EHU00410 - Diploma of Higher Education Paramedic Practice</t>
  </si>
  <si>
    <t>Diploma of Higher Education Paramedic Practice</t>
  </si>
  <si>
    <t>dcff66e6-8dc1-e411-80cf-0050569f10c3</t>
  </si>
  <si>
    <t>7Pi4Dly76OqKN4tp/ACYbSCbyQ6kfEzziRSzCU32+99sOJWvIy2wAHTr1FApU2vnn+yJcIVNtxB+6/LQ7tGIZQ==</t>
  </si>
  <si>
    <t>EHU00411 - Non-Medical Prescribing (Level 6)</t>
  </si>
  <si>
    <t>Non-Medical Prescribing (Level 6)</t>
  </si>
  <si>
    <t>deff66e6-8dc1-e411-80cf-0050569f10c3</t>
  </si>
  <si>
    <t>oIb0v1bbZoHj37a4HN99Snq+J0Z/MK48AYPQEdtwdxaQiiYfEaDHT155cQTuFSamURylBBgJfb5HRqzqs6gvOQ==</t>
  </si>
  <si>
    <t>EHU00412 - Non-Medical Prescribing (Level 7)</t>
  </si>
  <si>
    <t>Non-Medical Prescribing (Level 7)</t>
  </si>
  <si>
    <t>5dfafb94-f999-e611-80e6-0050569f10c3</t>
  </si>
  <si>
    <t>jSWo5XcrMUCK6px1qJKIPxns2dMaAz1id32cijNGgwIgzWioIfW72y4oeTBeWwsvT8z9BCZm7UM5IExVhsq+uw==</t>
  </si>
  <si>
    <t>EHU01762 - BSc (Hons) Paramedic Practice</t>
  </si>
  <si>
    <t>7f15b75b-05cb-e911-812d-0050569f10c3</t>
  </si>
  <si>
    <t>71NeNJSARU2+27x0M2RL1VTm7CCmxDEZydu245qFM8Tm/sqfdRCpA9zcO0lr5Un/R0+QNg4yn1WSBU5QlSJBjg==</t>
  </si>
  <si>
    <t>EHU02236 - MSci Nurse Paramedic</t>
  </si>
  <si>
    <t>MSci Nurse Paramedic</t>
  </si>
  <si>
    <t>d605c576-02f7-e911-812e-0050569f10c3</t>
  </si>
  <si>
    <t>PHmPBE6R9iCBAp7l1O0pWinBT2TuF3dky3VkpH7Fjca7uvku9qc4njpDvcOTLs7aT6eRLeXm0UWgxP1n0TzxqQ==</t>
  </si>
  <si>
    <t>EHU02275 - BSc (Hons) Operating Department Practice Degree Apprenticeship</t>
  </si>
  <si>
    <t>BSc (Hons) Operating Department Practice Degree Apprenticeship</t>
  </si>
  <si>
    <t>eaff66e6-8dc1-e411-80cf-0050569f10c3</t>
  </si>
  <si>
    <t>fHTQvdA2NVw27+u4I92ncOpg94DlXbzyFkBn2YZFuvDYW3omkjiGTI8hwkjnH3Cg5SR0WxAZ+yd3qnx5CdX1mg==</t>
  </si>
  <si>
    <t>ESS00418 - BSc (Hons) Occupational Therapy</t>
  </si>
  <si>
    <t>University of Essex</t>
  </si>
  <si>
    <t>ecff66e6-8dc1-e411-80cf-0050569f10c3</t>
  </si>
  <si>
    <t>E9tUCxVNfQQnYbZkj3NEmoZicm9wschkKOFu4+QLN3rhPXtPW5DFlTKRvtZtWTFoq7AdDXnZPMp5w9txa5yBuw==</t>
  </si>
  <si>
    <t>ESS00419 - BSc (Hons) Physiotherapy</t>
  </si>
  <si>
    <t>eeff66e6-8dc1-e411-80cf-0050569f10c3</t>
  </si>
  <si>
    <t>oRZO4rFmpJftxQX3sbwxXlnwOSWKY6UWJBzYod5mz+lU/eHk2qO7HKXIsG1xIzoVNEyddO5E9a6PG68Xm+d6GQ==</t>
  </si>
  <si>
    <t>ESS00420 - Doctorate in Clinical Psychology (DClinPsy)</t>
  </si>
  <si>
    <t>04ce68ec-8dc1-e411-80cf-0050569f10c3</t>
  </si>
  <si>
    <t>cNgqTYGZHYgQCvNRBzGcuuKonJe7Pm9jiUuudEo1sHBwOCziMeBonWCdil4setty4jMJkrolOd2LdvMaxNzFrA==</t>
  </si>
  <si>
    <t>ESS00423 - BSc (Hons) Biomedical Sciences (Integrated)</t>
  </si>
  <si>
    <t>BSc (Hons) Biomedical Sciences (Integrated)</t>
  </si>
  <si>
    <t>0ace68ec-8dc1-e411-80cf-0050569f10c3</t>
  </si>
  <si>
    <t>2YKjv6l30Fv5SevDbWsxNHrocjfn9SeC/XPnKChTIhUrWQo+C20LvgaTQZ/svTb8L535K1NAOdbkdUHhcIz4VQ==</t>
  </si>
  <si>
    <t>ESS00426 - MSc Speech and Language Therapy (pre registration)</t>
  </si>
  <si>
    <t>MSc Speech and Language Therapy (pre registration)</t>
  </si>
  <si>
    <t>0cce68ec-8dc1-e411-80cf-0050569f10c3</t>
  </si>
  <si>
    <t>wXVKu3k6MEK5Iqg/M3Te3AZ3/gxrAD5AkPE1y2+YuEfkTg8h/b3aZL7/cN416sVZnB4Jz75fFkjT1rz+ZMKW2g==</t>
  </si>
  <si>
    <t>ESS00427 - MSc Physiotherapy (pre registration)</t>
  </si>
  <si>
    <t>MSc Physiotherapy (pre registration)</t>
  </si>
  <si>
    <t>18ce68ec-8dc1-e411-80cf-0050569f10c3</t>
  </si>
  <si>
    <t>1tHCBmPmhIzdWhqR7Z/GoP4q1n7pl77VTjNgzcazhhR089xS+0zLGlZWlu2O4IamOcXTbWpIwJHNgAVqOvYOOQ==</t>
  </si>
  <si>
    <t>ESS00433 - MSc Occupational Therapy (Pre-registration)</t>
  </si>
  <si>
    <t>1ace68ec-8dc1-e411-80cf-0050569f10c3</t>
  </si>
  <si>
    <t>Vm8sJK/AXQxxVetM3qN9Y7SY505rsWxnw8vfKi5aB7zs1MZUX3JnJ3znv369SEZ7Av1vds2dm4iNbfymEYYHMQ==</t>
  </si>
  <si>
    <t>ESS00434 - Post Graduate Diploma in Occupational Therapy (Pre-registration)</t>
  </si>
  <si>
    <t>Post Graduate Diploma in Occupational Therapy (Pre-registration)</t>
  </si>
  <si>
    <t>1cce68ec-8dc1-e411-80cf-0050569f10c3</t>
  </si>
  <si>
    <t>X3ealWHt6FaQvTCoiHTz93O+3o0JLVZcoZzClQM2Uu+E/0qM6seO0wQ3xL7PQXJHlV9Z/SDkzCxqtRJ7u4ydKA==</t>
  </si>
  <si>
    <t>ESS00435 - Post Graduate Diploma in Physiotherapy</t>
  </si>
  <si>
    <t>Post Graduate Diploma in Physiotherapy</t>
  </si>
  <si>
    <t>1ece68ec-8dc1-e411-80cf-0050569f10c3</t>
  </si>
  <si>
    <t>YxVJtXiuruVPKdWSNphncoxSJt1mN+RIKNMDU5WsgPL/IG/mRmC1gnQC1oKs+qpJv+VidmzL8dkzamB2EyQ3hA==</t>
  </si>
  <si>
    <t>ESS00436 - Post Graduate Diploma in Speech and Language Therapy</t>
  </si>
  <si>
    <t>Post Graduate Diploma in Speech and Language Therapy</t>
  </si>
  <si>
    <t>7005ac5d-e3d2-e411-80cf-0050569f10c3</t>
  </si>
  <si>
    <t>GSeX1zpntL4fV6HCjgk4wzk5/LE7BLRhC8GH5iWjUw8ud+Pkq5dsq1BJM0gq4pFHo1DzURSJkWk1wUmSBcYjew==</t>
  </si>
  <si>
    <t>ESS01567 - BSc (Hons) Occupational Therapy</t>
  </si>
  <si>
    <t>a55a33b3-e5d2-e411-80cf-0050569f10c3</t>
  </si>
  <si>
    <t>2MmmjkU1DanrmOm9inQwSFdKOpJvNBNkeSQetXwyyBI9NBuS6pkKGNQdNX9fHkzp3sh44TW4R6F1sqUJK2V6nQ==</t>
  </si>
  <si>
    <t>ESS01570 - BSc (Hons) Physiotherapy</t>
  </si>
  <si>
    <t>c6cc0238-f0b2-e511-80db-0050569f10c3</t>
  </si>
  <si>
    <t>M8uQXbj+bTkM6Hoa9oJpd2UaIttA6Gwiop1qofiJ9eU26MC5NPaS2bUX3dM0R5VBT3tbiYN6EJraHAkMv0rOMA==</t>
  </si>
  <si>
    <t>ESS01659-BSc (Hons) Speech and Language Therapy</t>
  </si>
  <si>
    <t>5931a094-4d50-e711-80ed-0050569f10c3</t>
  </si>
  <si>
    <t>0Mfm7ULpqBaABIPz16WLp2s/B8fQ9AdJ6qvqDgt6oq8dLt5arUoeAt71zJ7nxIzt23CleWIl7nmvSYbW7421Nw==</t>
  </si>
  <si>
    <t>ESS01857-BSc (Hons) Speech and Language Therapy (Including Placement Year)</t>
  </si>
  <si>
    <t>BSc (Hons) Speech and Language Therapy (Including Placement Year)</t>
  </si>
  <si>
    <t>1f8e35fd-4e50-e711-80ed-0050569f10c3</t>
  </si>
  <si>
    <t>6+GZ1sBOCKd3Dj5/7BC9sa4UDE76qoBJI/44mIHKloByN4QhEU7ruYcy0/5xNagM2+dTDObLwrhf3FBesYHbwg==</t>
  </si>
  <si>
    <t>ESS01858-BSc (Hons) Speech and Language Therapy (Including Year Abroad)</t>
  </si>
  <si>
    <t>BSc (Hons) Speech and Language Therapy (Including Year Abroad)</t>
  </si>
  <si>
    <t>84e603c7-31d4-e711-80f1-0050569f10c3</t>
  </si>
  <si>
    <t>qTtLuyeQ7m7+uLEE4tLv9GnnWrwvaF3+9+kMD+NGey7eXkWRJEpCC1iyJ6dkrkfzRSvDyocWiIrwYQYQztn0Mg==</t>
  </si>
  <si>
    <t xml:space="preserve">ESS01939 - Practice Certificate in Supplementary and Independent Prescribing for PHs, CHs, RAs and PAs </t>
  </si>
  <si>
    <t>Practice Certificate in Supplementary and Independent Prescribing for PHs, CHs, RAs and PAs</t>
  </si>
  <si>
    <t>22ce68ec-8dc1-e411-80cf-0050569f10c3</t>
  </si>
  <si>
    <t>fw8v47AnhTsG95TeWetPsaZqp8TWR5RlTCKtQ/V8/Hnl1VPXp+PL5cVTN8sPLN7IfbwfQwMdZo1I4yKdoZBmgg==</t>
  </si>
  <si>
    <t>EXE00438 - Doctorate in Clinical Psychology</t>
  </si>
  <si>
    <t>University of Exeter</t>
  </si>
  <si>
    <t>26ce68ec-8dc1-e411-80cf-0050569f10c3</t>
  </si>
  <si>
    <t>XXcn4ArqgVJfYoQKdS2b+92nsxOrY4PV8UqpXVLHv/ff/1UWgXjzwAJLsPguBaHfnVZw7EWJ19WNOocte7r6bw==</t>
  </si>
  <si>
    <t>EXE00440 - Educational, Child and Community Psychology (D.Ed.Psy)</t>
  </si>
  <si>
    <t>Educational, Child and Community Psychology (D.Ed.Psy)</t>
  </si>
  <si>
    <t>28ce68ec-8dc1-e411-80cf-0050569f10c3</t>
  </si>
  <si>
    <t>KsC9Tl1lo1Qlb7W1uDSRwRRx/8n228mYZABPdV3ldCgIlL7W6kS/8HxHlrrTyS9n00sctMaopS7fhDPszh1MGQ==</t>
  </si>
  <si>
    <t>EXE00441 - BSc (Hons) Medical Imaging (Diagnostic Radiography)</t>
  </si>
  <si>
    <t>BSc (Hons) Medical Imaging (Diagnostic Radiography)</t>
  </si>
  <si>
    <t>aace6032-cb77-e911-811f-0050569f10c3</t>
  </si>
  <si>
    <t>MrhXKXunHCKVwXCMsrK6dBkTd5PCkXcexJWXjsI4U5571+rnciQGBFhe10M11VLNtxN7pd29MCXhqKlq6vtvoA==</t>
  </si>
  <si>
    <t>EXE02183-BSc (Hons) Diagnostic Radiography and Imaging</t>
  </si>
  <si>
    <t>74449784-f1a0-ea11-813b-0050569f10c3</t>
  </si>
  <si>
    <t>a6LNYxhf0GBLHPhwpx5OrzNrt8ZaHdDLDXX8RymPdwRSsPg5JH/LXAsoUpPzpjZu+GKJbgaxGppAkvqO/36tPw==</t>
  </si>
  <si>
    <t>EXE02369-Practice Certificate in Independent/Supplementary Prescribing</t>
  </si>
  <si>
    <t>Practice Certificate in Independent/Supplementary Prescribing</t>
  </si>
  <si>
    <t>972968da-8dc1-e411-80cf-0050569f10c3</t>
  </si>
  <si>
    <t>pVhL+aQxK+WQlIETw6CSYtdZgupizWnmHSODgTX3xCpS2ndnvBN2/NXUI3Brc1NjMkS2VRvOa3jPm5eiBppXoQ==</t>
  </si>
  <si>
    <t>GCU00159 - BSc (Hons) Radiotherapy and Oncology</t>
  </si>
  <si>
    <t>Glasgow Caledonian University</t>
  </si>
  <si>
    <t>40ce68ec-8dc1-e411-80cf-0050569f10c3</t>
  </si>
  <si>
    <t>FYcIf2qgZw9WolnqurhZq3EUqxCS6y9Y6Sy7in+paHxzmGjSepniApAgJADHO8hFtqp/OFEkbeRG2vBQNtmYlw==</t>
  </si>
  <si>
    <t>GCU00453 - BSc (Hons) Diagnostic Imaging</t>
  </si>
  <si>
    <t>BSc (Hons) Diagnostic Imaging</t>
  </si>
  <si>
    <t>42ce68ec-8dc1-e411-80cf-0050569f10c3</t>
  </si>
  <si>
    <t>w2ySKousF8a4junWR88ziQ3Y2UpmntTxV/VXu+ioofPVFzdi+BGui9jIdpv5t9UM9PEiNZyNhNPW/sAqmmXJDg==</t>
  </si>
  <si>
    <t>GCU00454 - MSc Physiotherapy (Pre-registration)</t>
  </si>
  <si>
    <t>48ce68ec-8dc1-e411-80cf-0050569f10c3</t>
  </si>
  <si>
    <t>q2phYTH2JqBcbQ9smomx+O6rneNU4LtWC+rcHrEcfkJ8nNaRHkTpryT561Sq/tevEY9BikAdmHIgdN9fj37S3Q==</t>
  </si>
  <si>
    <t>GCU00457 - BSc (Hons) Applied Biomedical Science</t>
  </si>
  <si>
    <t>4ace68ec-8dc1-e411-80cf-0050569f10c3</t>
  </si>
  <si>
    <t>rZ4xsg8gUVcEfH6E1VmkB0IQZBL9x48L6eE90kYSFPPu/al2p8xc3QQ5+OHoFae+uacRJAen8kXhjx8wTGyKcA==</t>
  </si>
  <si>
    <t>GCU00458 - BSc (Hons) Human Nutrition and Dietetics</t>
  </si>
  <si>
    <t>4ece68ec-8dc1-e411-80cf-0050569f10c3</t>
  </si>
  <si>
    <t>7cOLvB3vZOLJ6pzOlnB6oPipVDMyGPxVKyR4kC5bD6/sA6l+GDfqY6qTTF4Ou0XfXuqVaA/xoU+AxaQGEcM7iQ==</t>
  </si>
  <si>
    <t>GCU00460 - MSc Dietetics</t>
  </si>
  <si>
    <t>50ce68ec-8dc1-e411-80cf-0050569f10c3</t>
  </si>
  <si>
    <t>JmGSMDIiz1GFfef+l0/X7stmE+gBOFGz3tlk5BKOGQmmJDCMrCR/09J6P/kv0PclWVDiM17vPK4af9HY8MNlLA==</t>
  </si>
  <si>
    <t>GCU00461 - MSc Dietetics</t>
  </si>
  <si>
    <t>52ce68ec-8dc1-e411-80cf-0050569f10c3</t>
  </si>
  <si>
    <t>3yJ1EmB5lx7LBetDi2T7qIL8wG+0w3h/IW7IlMBxjBC/6uGPlVHuu1jL1DX2/7BZEhVvM/+VBsbOYqE7RwGhow==</t>
  </si>
  <si>
    <t>GCU00462 - Pg Dip Dietetics (Pre-Registration)</t>
  </si>
  <si>
    <t>Pg Dip Dietetics (Pre-Registration)</t>
  </si>
  <si>
    <t>56ce68ec-8dc1-e411-80cf-0050569f10c3</t>
  </si>
  <si>
    <t>JSXtS8u5LrYUNwi+PlqlHfpoNIo6jDF71tZA9Sa8Mlz0wo1Vze3sB0cIsHPBgrYFZs5lUNJrsztoKqjW1AXELg==</t>
  </si>
  <si>
    <t>GCU00464 - BSc in Operating Department Practice</t>
  </si>
  <si>
    <t>BSc in Operating Department Practice</t>
  </si>
  <si>
    <t>58ce68ec-8dc1-e411-80cf-0050569f10c3</t>
  </si>
  <si>
    <t>+1KIVQyKVV24l4xPmpJ+oxY9Zvy07X09E+6Jueo4UvUtlP/W2ShQYmpTyFL7Bo2EcBIZkOsuYaaietNELvl1Ww==</t>
  </si>
  <si>
    <t>GCU00465 - D.Psych in Counselling Psychology</t>
  </si>
  <si>
    <t>D.Psych in Counselling Psychology</t>
  </si>
  <si>
    <t>5ace68ec-8dc1-e411-80cf-0050569f10c3</t>
  </si>
  <si>
    <t>s3jqAKVG4QNRunzzDh8c5t3dm7f4GQB/tkUowgqEdtLhj4HUoc5cc5vM8Kv4E2pVJRA8KsJ4hT3SljWw2X6EIA==</t>
  </si>
  <si>
    <t>GCU00466 - D.Psych in Counselling Psychology</t>
  </si>
  <si>
    <t>5cce68ec-8dc1-e411-80cf-0050569f10c3</t>
  </si>
  <si>
    <t>5CE1z/0LeOF/WwMCnXGJvo5xhj8dEd97YNfarb+3+lRBa99jdfJLi9TnkBQ858PeponeUJ0kz9nQPmqowW5GZQ==</t>
  </si>
  <si>
    <t>GCU00467 - Non-Medical Prescribing SCQF Level 10</t>
  </si>
  <si>
    <t>Non-Medical Prescribing SCQF Level 10</t>
  </si>
  <si>
    <t>5ece68ec-8dc1-e411-80cf-0050569f10c3</t>
  </si>
  <si>
    <t>FIqiYNa6MJ/AGFLuEUONt/tqvdQDfi+Ohfu1OoWbUg6yr4DD7iBnG5u1xShkLQG5I33dGnRKEK2n42g4tsEHSg==</t>
  </si>
  <si>
    <t>GCU00468 - Non-Medical Prescribing SCQF Level 11</t>
  </si>
  <si>
    <t>Non-Medical Prescribing SCQF Level 11</t>
  </si>
  <si>
    <t>60ce68ec-8dc1-e411-80cf-0050569f10c3</t>
  </si>
  <si>
    <t>aECG2+HI87/kQa6/bzzGwcmyIwKsP4mWJRyO6vWwJ9E+PDFk/pngL1/I4AqeIDcpxz4WE1KdDGok4s5QxCpslg==</t>
  </si>
  <si>
    <t>GCU00469 - Non-Medical Prescribing SCQF Level 9</t>
  </si>
  <si>
    <t>Non-Medical Prescribing SCQF Level 9</t>
  </si>
  <si>
    <t>64ce68ec-8dc1-e411-80cf-0050569f10c3</t>
  </si>
  <si>
    <t>xBLdNm6Y5ZKdxMXQoNmQbBeNUq9TCGvK2vYDuMbp3TIVSlQsVYf8lesneovUayOL6xCpsL7N25C0nQbdd9vvqg==</t>
  </si>
  <si>
    <t>GCU00471 - MSc Occupational Therapy (Pre-registration)</t>
  </si>
  <si>
    <t>68ce68ec-8dc1-e411-80cf-0050569f10c3</t>
  </si>
  <si>
    <t>ndiXUTgwumrl8MZk7RlJc5yF7yU6/CRvWLdt9bd0/sI3l2mgCwzXbFlKNxOh9ZbmZ1uCeh9y813yDPXcDiyq8A==</t>
  </si>
  <si>
    <t>GCU00473 - BSc (Hons) Occupational Therapy</t>
  </si>
  <si>
    <t>70ce68ec-8dc1-e411-80cf-0050569f10c3</t>
  </si>
  <si>
    <t>/Paza2c5oOEAesbylLWBPU06gJwyyeofi0knIgui3HVgTnCwMP0emTgXP9wgriYmJsFkZQFC51F+meqUmRdgDw==</t>
  </si>
  <si>
    <t>GCU00477 - BSc (Hons) Podiatry</t>
  </si>
  <si>
    <t>72ce68ec-8dc1-e411-80cf-0050569f10c3</t>
  </si>
  <si>
    <t>bGuW4eSI/7pQP+e9+wAhNNC5MC0tUIRtJnmOGTUyjL6PoTS/lW8h9gDgQDxpdndyaMOZi4EH5kypz2sHdkdVEw==</t>
  </si>
  <si>
    <t>GCU00478 - BSc (Hons) Physiotherapy</t>
  </si>
  <si>
    <t>81d8fe5b-7abc-e611-80e6-0050569f10c3</t>
  </si>
  <si>
    <t>Mb3ptcgn0m9i9S3UbwnvnJb1yCo64PO0eU3eVi7oq2LGoQPUbRv2+fjMByIeBaJYfX3DMlVCWexXlXjOL4Xiqg==</t>
  </si>
  <si>
    <t>GCU01777 - Doctorate in Health Psychology</t>
  </si>
  <si>
    <t>Doctorate in Health Psychology</t>
  </si>
  <si>
    <t>84a0a293-7bbc-e611-80e6-0050569f10c3</t>
  </si>
  <si>
    <t>HnmTfJZHvXnV5lJlIiV8KEgC+zUfHlnpmcfES4q6f0XT+kCuttJlXikN7T3GZwKQaoJDc0pyz4bYuFqKFROKyQ==</t>
  </si>
  <si>
    <t>GCU01778 - Doctorate in Sport and Exercise Psychology</t>
  </si>
  <si>
    <t>Doctorate in Sport and Exercise Psychology</t>
  </si>
  <si>
    <t>de74b29d-50c0-e611-80e6-eecdec9d1d5e</t>
  </si>
  <si>
    <t>hZu7T1VwAkFcRA3yo5/GdUe4VOSsMPhzsdO1K08gm2h2bbIPY+yJTwKaucfhtCjy8f7lsE5xOM5pdRMTvgEldg==</t>
  </si>
  <si>
    <t>GCU01781 - Doctorate in Sport and Exercise Psychology</t>
  </si>
  <si>
    <t>bcc557f8-50c0-e611-80e6-eecdec9d1d5e</t>
  </si>
  <si>
    <t>gqi4bKFvCOhOgQl360wK+nLvSc+KHvRkrWliqCjHa4GfE7LLa8NbGhpRQkydLCssQut8HNIzElb3WAQ7rY2sEQ==</t>
  </si>
  <si>
    <t>GCU01782 - Doctorate in Health Psychology</t>
  </si>
  <si>
    <t>36a64cac-2bc1-e611-80e6-eecdec9d1d5e</t>
  </si>
  <si>
    <t>X8Dfs4AgVoHOHbCCk2xxQHOxtVgKnMmQZ2XACyMdQ4iorrFpS1OLHkv0PHXJuIjsmPULEKQNa2SsaHlchauFQw==</t>
  </si>
  <si>
    <t>GCU01783 - BSc Paramedic Science</t>
  </si>
  <si>
    <t>BSc Paramedic Science</t>
  </si>
  <si>
    <t>5e6f4c6f-a8c2-e611-80e6-eecdec9d1d5e</t>
  </si>
  <si>
    <t>r0W9DmUmDjOXvQh0deNDObAZwGS9AUv6LP/mfG9IMmKNnfHMv1FkGivoTOJ7O/s8H+ZdalidMsrdGekH+LB7QA==</t>
  </si>
  <si>
    <t>GCU01785 - Doctorate in Physiotherapy (Pre-registration)</t>
  </si>
  <si>
    <t>Doctorate in Physiotherapy (Pre-registration)</t>
  </si>
  <si>
    <t>cfaf3a08-47a8-e711-80f1-0050569f10c3</t>
  </si>
  <si>
    <t>kLlBo+R3bbSt2DwYz1nOFiL64GgteL/d/4mCPqFVhLqObV3If+lXz47xez6svHCbvIkHX1pAndPbSlyOA0dD1A==</t>
  </si>
  <si>
    <t>GCU01910-CPD Cert Admin &amp; Use of Orthoptic Exemptions</t>
  </si>
  <si>
    <t>CPD Cert Admin &amp; Use of Orthoptic Exemptions</t>
  </si>
  <si>
    <t>POM - Sale / Supply (OR)</t>
  </si>
  <si>
    <t>dd233010-e017-e811-80f8-0050569f10c3</t>
  </si>
  <si>
    <t>6L565IiKwRznSX2EwvfEbWprvc2NQPZijBE9PE58v+G/gHGdpToF4F+PtKCkzAzoZTcNhDJjslk1qd2ZVgTedA==</t>
  </si>
  <si>
    <t>GCU02006-BSc (Hons) Orthoptics</t>
  </si>
  <si>
    <t>BSc (Hons) Orthoptics</t>
  </si>
  <si>
    <t>Orthoptist</t>
  </si>
  <si>
    <t>0f309c1f-37de-ea11-813e-0050569f10c3</t>
  </si>
  <si>
    <t>Y1QODsKsFl4yMbWYYO+/C9EdeO0MDmRGyiyHuFZqc8QvdrVFUUPdyeaKGeXNvRVwmmmpea0fSimEWaKvN08jnw==</t>
  </si>
  <si>
    <t>GCU02398 - Prescribing for Healthcare Practitioners SCQF Level 9</t>
  </si>
  <si>
    <t>Prescribing for Healthcare Practitioners SCQF Level 9</t>
  </si>
  <si>
    <t>0c5ffdcc-37de-ea11-813e-0050569f10c3</t>
  </si>
  <si>
    <t>3imyMd1IX88fFahb6D0HZ/8jNcZd7RcONgN3WfMpuDZpymg9oEBHNgUJYwyKebxOjEkBMwWboC2+2mxLXd2bQw==</t>
  </si>
  <si>
    <t>GCU02399 - Prescribing for Healthcare Practitioners SCQF Level 10</t>
  </si>
  <si>
    <t>Prescribing for Healthcare Practitioners SCQF Level 10</t>
  </si>
  <si>
    <t>1c7c9255-3ade-ea11-813e-0050569f10c3</t>
  </si>
  <si>
    <t>IDLinNgO7Pm09qMxsjE2NC5quGJYrKiLnBbvKGFqzzijA0/hY4DYzL3vAwi/hl1ZgBbO9Tbn5bnJI/qZDrtjWw==</t>
  </si>
  <si>
    <t>GCU02400 - Prescribing for Healthcare Practitioners SCQF Level 11</t>
  </si>
  <si>
    <t>Prescribing for Healthcare Practitioners SCQF Level 11</t>
  </si>
  <si>
    <t>8ece68ec-8dc1-e411-80cf-0050569f10c3</t>
  </si>
  <si>
    <t>/ImrgjEiFMGIZCnP91sb/13iyRgFRR++QyHR8Vz/63JUW2P/t7Pka7NVYmcolPmCA0suJkvMSK9kHiH6+6+oXw==</t>
  </si>
  <si>
    <t>GLA00492 - Doctorate in Clinical Psychology (DClinPsy)</t>
  </si>
  <si>
    <t>University of Glasgow</t>
  </si>
  <si>
    <t>e170d10a-fc42-e811-80fc-0050569f10c3</t>
  </si>
  <si>
    <t>k3ALyOWrrZ8m77eosYAU30UsYlJwRwWi2Evp30vkhOvmEPjpBbmUgMgmpKthO2sYGVO/AHaXFIucrI8IhwbLMQ==</t>
  </si>
  <si>
    <t>GLO02029 - BSc (Hons) Paramedic Science</t>
  </si>
  <si>
    <t>University of Gloucestershire</t>
  </si>
  <si>
    <t>f0fe36a5-d1cb-e811-810d-0050569f10c3</t>
  </si>
  <si>
    <t>XGS4jsL1c1q+NlHBNwnCbqQcrUOd7xpjPLMEjnOXyciDF1z4H2DkR+MOl5O4eGRuCGpxh3J0CEHif7ViaffIQw==</t>
  </si>
  <si>
    <t>GLO02090 - BSc (Hons) Physiotherapy</t>
  </si>
  <si>
    <t>3552927e-ab19-e911-8119-0050569f10c3</t>
  </si>
  <si>
    <t>q73sZvqNP/7yk9hxjPobSRoa73j6c9WwrTPP+ah2mNKtSD+045MVpoNt9ozGzg38xMeU/nYxQmywFTxbo5+InA==</t>
  </si>
  <si>
    <t>GLO02136 - Independent Non-medical Prescriber</t>
  </si>
  <si>
    <t>Independent Non-medical Prescriber</t>
  </si>
  <si>
    <t>12e093f4-7904-ea11-8130-0050569f10c3</t>
  </si>
  <si>
    <t>SHg2hnxfUppht9xa7Gkka1FBbv8OLbVBuZ0Ho/XzadyG0BnzPyCbXyh73FkKWVE85IAntuqB9sqCTMmF7g+Jsw==</t>
  </si>
  <si>
    <t>GLO02286 - BSc (Hons) Operating Department Practice</t>
  </si>
  <si>
    <t>9098433b-7a04-ea11-8130-0050569f10c3</t>
  </si>
  <si>
    <t>aGiukG4prLAvEoKYNFzFOMQ0v2qZT7Yh8+Vh0pE7j+ZHGlaVsNRlZ0jrY2KkJ6VJl/iIXZqhW8PtKAYL8RCEpw==</t>
  </si>
  <si>
    <t>GLO02287 - Operating Department Practice Degree Apprenticeship</t>
  </si>
  <si>
    <t>Operating Department Practice Degree Apprenticeship</t>
  </si>
  <si>
    <t>73af66d3-7c04-ea11-8130-0050569f10c3</t>
  </si>
  <si>
    <t>gD2V7NT7XPF7OtYak0Hn6tyQuDLBQcX0Lu7GoMugUddIihUdw7tA2vnOHvL+V0FPkWUUdO6TWQkz3pjWMTm10g==</t>
  </si>
  <si>
    <t>GLO02289 - BSc (Hons) Diagnostic Radiography</t>
  </si>
  <si>
    <t>77b6dd4d-7d04-ea11-8130-0050569f10c3</t>
  </si>
  <si>
    <t>c9e4awwWx6TJc+z7kHnctIEildUM4aNnc2xCmTZOSZmwLXiCU7wK+D/+/T6p+YHnJMXXE/5DIqvm2aBR3EdA3Q==</t>
  </si>
  <si>
    <t>GLO02290 - Diagnostic Radiography Degree Apprenticeship</t>
  </si>
  <si>
    <t>Diagnostic Radiography Degree Apprenticeship</t>
  </si>
  <si>
    <t>d46e5039-fc69-ea11-8139-0050569f10c3</t>
  </si>
  <si>
    <t>/4BzC+Plg1mVWZvUqfvdDSkHFCp1aqbwdUi6QVv4AFinsTOgmQckivfUHtn+CCijf9u+6pDX7ftEYoLNFCNspQ==</t>
  </si>
  <si>
    <t>GLO02360 - MSc Physiotherapy (pre-registration)</t>
  </si>
  <si>
    <t>92ce68ec-8dc1-e411-80cf-0050569f10c3</t>
  </si>
  <si>
    <t>LWI053m5p6DzmuSHSHlFp8M8lYjf9wUoKwyBGqx8GMu24VgXn+y+6m7nEXbr4GEdYgTKLAbDUwq2RoU2XrnkMQ==</t>
  </si>
  <si>
    <t>GLY00494 - BSc (Hons) Occupational Therapy</t>
  </si>
  <si>
    <t>Glyndwr University</t>
  </si>
  <si>
    <t>96ce68ec-8dc1-e411-80cf-0050569f10c3</t>
  </si>
  <si>
    <t>8OiknLnjTnxcEIbQ3mwkD+67kzQTrwfHUYZ0bniF417yp8fQff7/J9vJKCDqkRWzD4JnJyN3pEgBVa1ruAA5sA==</t>
  </si>
  <si>
    <t>GLY00496 - Prof Cert (Practice Certificate In Independent and Supplementary Prescribing for AHP’s at level 7)</t>
  </si>
  <si>
    <t>Prof Cert (Practice Certificate In Independent and Supplementary Prescribing for AHP’s at level 7)</t>
  </si>
  <si>
    <t>2b5452fe-8dc1-e411-80cf-0050569f10c3</t>
  </si>
  <si>
    <t>x453gpVbKKUx4+G5OnOG2MTKCb6bdUl9/RntEyoAGuUU9EOhpdu/dvLZWDBSn9VKY/nEaP/PneXfG8bOvn9fWw==</t>
  </si>
  <si>
    <t>GLY00831 - Professional Certificate (Practice Certificate in Supplementary Prescribing for AHPs at level 7)</t>
  </si>
  <si>
    <t>Professional Certificate (Practice Certificate in Supplementary Prescribing for AHPs at level 7)</t>
  </si>
  <si>
    <t>2d5452fe-8dc1-e411-80cf-0050569f10c3</t>
  </si>
  <si>
    <t>yytoMjA9hwoSIMCSmlmOlhIFOrdiRKYyQDPiP10w1MQdFpeH/Bo8z5/vp/pCLad1PB713wUd39TT5GmlKb9o3w==</t>
  </si>
  <si>
    <t>GLY00832 - Professional Certificate (Practice Certificate in Supplementary Prescribing for AHPs at level 6)</t>
  </si>
  <si>
    <t>Professional Certificate (Practice Certificate in Supplementary Prescribing for AHPs at level 6)</t>
  </si>
  <si>
    <t>b2a41095-21e8-e811-8111-0050569f10c3</t>
  </si>
  <si>
    <t>QbYQ6uyJ5z89VqePn92GH32OUR8XrbJTWZ2Ays9ul8JFLV3wCL8PGVCTxxTUtafy7uBYsGvrWPwIHtGlOwVpKA==</t>
  </si>
  <si>
    <t>GLY02114 - BSc (Hons) Physiotherapy</t>
  </si>
  <si>
    <t>ee6c6938-8524-e911-8119-0050569f10c3</t>
  </si>
  <si>
    <t>RsmTAxIG60oG6VEBcx8jwSMExG12GrrJQ1elxONJr9mbhtXATQk6agJdYC0V1cdjNxmP/dcdF7tJo3Bse/74EQ==</t>
  </si>
  <si>
    <t>GLY02143 - BSc (Hons) Occupational Therapy</t>
  </si>
  <si>
    <t>9ace68ec-8dc1-e411-80cf-0050569f10c3</t>
  </si>
  <si>
    <t>btlIHdyqu+vKH7HKBD9ihhOIHR7SgmlcGGQyVkLF7+zA0TwwmvNc9c6LhJ9Xzhe913p6kI77kAB8rc5Gaoimhw==</t>
  </si>
  <si>
    <t>GOL00498 - MA Art Psychotherapy</t>
  </si>
  <si>
    <t>MA Art Psychotherapy</t>
  </si>
  <si>
    <t>Goldsmiths, University of London</t>
  </si>
  <si>
    <t>9cce68ec-8dc1-e411-80cf-0050569f10c3</t>
  </si>
  <si>
    <t>KuSXVtLlN9ygnsK5I9i9/MKBeDmmq87PERaveXVkB7hxuoFF8AxQOoAeGXdMM5G4sq+8oo/XZCy7IPFLbp0+eQ==</t>
  </si>
  <si>
    <t>GOL00499 - MA Art Psychotherapy</t>
  </si>
  <si>
    <t>aece68ec-8dc1-e411-80cf-0050569f10c3</t>
  </si>
  <si>
    <t>tsa/kPDtJjKTb8G/rLrNDCNWt+Oa4vu6x6Pr0vZDRMpy9GR2clkF689x5yUIpgFmuAsMwdONbOXsR3I/Dd0viQ==</t>
  </si>
  <si>
    <t>GRE00508 - BSc (Hons) Paramedic Science</t>
  </si>
  <si>
    <t>University of Greenwich</t>
  </si>
  <si>
    <t>b0ce68ec-8dc1-e411-80cf-0050569f10c3</t>
  </si>
  <si>
    <t>N6v921y/IrtPql503lN95hwCGP64tbjkNLJxSbFmvB0D4S0tsmI1MmYgOPC0N0bH+OrkE2WjZ7g3EaMseBBtfQ==</t>
  </si>
  <si>
    <t>GRE00509 - BSc (Hons) Paramedic Science (London)</t>
  </si>
  <si>
    <t>BSc (Hons) Paramedic Science (London)</t>
  </si>
  <si>
    <t>b2ce68ec-8dc1-e411-80cf-0050569f10c3</t>
  </si>
  <si>
    <t>/qDg2LP8lKWaoeZM2sA2qZX7hHtKAykfAO4Kqk+Yn3h4c38Z2rjfb3kn2DlRNR22gBxwugERmYsmJnUSzPXQTw==</t>
  </si>
  <si>
    <t>GRE00510 - Pg Dip Speech and Language Therapy</t>
  </si>
  <si>
    <t>78615744-1ba4-ea11-813b-0050569f10c3</t>
  </si>
  <si>
    <t>mvIppgNUezNm/zcCqV1fEuqXJ1DreISCIVy2yYyCkWE4ZNfHb5Y2cCWB6ON6Dr4pgSXgVwlgklccmOTmzgSOeA==</t>
  </si>
  <si>
    <t>GRE02370 - Non-Medical Prescribing</t>
  </si>
  <si>
    <t>1e3cdf12-36c0-ea11-813d-0050569f10c3</t>
  </si>
  <si>
    <t>FhezzcPywEpJqpfVkbaBySOTJINzTaHI1fV7s54HuxzqauJlCs+ie0jPlwedjB2WHBpoO+sZ6y5/gTWe1sv34Q==</t>
  </si>
  <si>
    <t>GRE02380 - BSc (Hons) Operating Department Practitioner</t>
  </si>
  <si>
    <t>BSc (Hons) Operating Department Practitioner</t>
  </si>
  <si>
    <t>f8721e71-36c0-ea11-813d-0050569f10c3</t>
  </si>
  <si>
    <t>yKLnkx9P2yR8I3qtr5bE3L7jZ7ezkWyXP1IsVsrcuhI55/kdeG2VJhGJUxiqymi6Pl7+8ZDKb2zxM5sCfvatiQ==</t>
  </si>
  <si>
    <t>GRE02381 - BSc (Hons) Operating Department Practitioner</t>
  </si>
  <si>
    <t>5c701437-bbcc-ea11-813d-0050569f10c3</t>
  </si>
  <si>
    <t>T2Urpak2hucE9lm4UuxDdd9ptZKJiowLl0cPDWlKmYuMWgPD5DDEwxrqAwpesTFUu1+N85lDz/l92xGfHB8tMQ==</t>
  </si>
  <si>
    <t>GRE02387-BSc (Hons) Operating Department Practitioner (Degree Apprenticeship)</t>
  </si>
  <si>
    <t>BSc (Hons) Operating Department Practitioner (Degree Apprenticeship)</t>
  </si>
  <si>
    <t>2051f6fa-bdcc-ea11-813d-0050569f10c3</t>
  </si>
  <si>
    <t>XGRESB8k4dj3qptOz83ISjYbK6ENIyVF6WefQh3KNeXW7RmALyY21RPKhkUJjhrMlechBACmC1+G6WiZAxCkQg==</t>
  </si>
  <si>
    <t>GRE02388-BSc (Hons) Operating Department Practitioner (Degree Apprenticeship)</t>
  </si>
  <si>
    <t>c2ce68ec-8dc1-e411-80cf-0050569f10c3</t>
  </si>
  <si>
    <t>YUJLTyrtH6VS/vyKLlsHx2HLoYitkMmOUSz6ODfh5m8gH9jO47Y1iBqcOyoQuKrRs54mApOmaHjtTFrElayUAw==</t>
  </si>
  <si>
    <t>GUI00518 - MA Music Therapy</t>
  </si>
  <si>
    <t>Guildhall School of Music and Drama</t>
  </si>
  <si>
    <t>cece68ec-8dc1-e411-80cf-0050569f10c3</t>
  </si>
  <si>
    <t>+6/nxffN34BMZd/XRvXaFM22Xm1RXdTySlDm083Y5btr7fcdrol33/51Rmp0xp2nmWw0Q3dRAK0U2PVcGLudrg==</t>
  </si>
  <si>
    <t>HER00524 - Doctorate in Clinical Psychology (DClinPsy)</t>
  </si>
  <si>
    <t>University of Hertfordshire</t>
  </si>
  <si>
    <t>d0ce68ec-8dc1-e411-80cf-0050569f10c3</t>
  </si>
  <si>
    <t>XHItjnUW3RzBV4XW5VHJERFrBsQ3/FWo2Thr4EnOw1zpLNMKQijyf8CdEf/uSScyJPQuuagZZSVVwLEkuBaeBw==</t>
  </si>
  <si>
    <t xml:space="preserve">HER00525 - Practice Certificate in Independent Prescribing for Allied Health Professionals </t>
  </si>
  <si>
    <t>Practice Certificate in Independent Prescribing for Allied Health Professionals</t>
  </si>
  <si>
    <t>571261f2-8dc1-e411-80cf-0050569f10c3</t>
  </si>
  <si>
    <t>7nVS6jwMa7mmPtttXvIiaLt6KYra/c+0EF3NXUAXvglD015B3KYBFyUsL7qXvxUIXNwkiBD7ahr8UZuWvbJm8g==</t>
  </si>
  <si>
    <t xml:space="preserve">HER00530 - Practice Certificate in Supplementary Prescribing for Diagnostic Radiographers and Dietitians </t>
  </si>
  <si>
    <t>Practice Certificate in Supplementary Prescribing for Diagnostic Radiographers and Dietitians</t>
  </si>
  <si>
    <t>5b1261f2-8dc1-e411-80cf-0050569f10c3</t>
  </si>
  <si>
    <t>Z7JI0X6Az1xZvZxCRKBn0nXq54CJmO6Bax39BLCrV6ygFcSgcqML+DIlltQZ7ZQlM8kgarTSRbZpdhkXmo61Qw==</t>
  </si>
  <si>
    <t>HER00532 - BSc (Hons) Diagnostic Radiography and Imaging</t>
  </si>
  <si>
    <t>5f1261f2-8dc1-e411-80cf-0050569f10c3</t>
  </si>
  <si>
    <t>hbwrz1nFBoRAjedVU4+bnc+GuM6ZcfSlIqLWUESqrZh4dMPiFcQpauf4yWOsyJP5MPoBR6bJXIcKj19fIWBWGQ==</t>
  </si>
  <si>
    <t>HER00534 - BSc (Hons) Physiotherapy</t>
  </si>
  <si>
    <t>611261f2-8dc1-e411-80cf-0050569f10c3</t>
  </si>
  <si>
    <t>4Ve530s7j2Vpo0bE7lecbDj84gYE+Qdjwe1LZxSC5Om6ankAZ+HtBWz1sBUWez8HIelErRxKcnoN5zx/0BvEqw==</t>
  </si>
  <si>
    <t>HER00535 - BSc (Hons) Paramedic Science</t>
  </si>
  <si>
    <t>631261f2-8dc1-e411-80cf-0050569f10c3</t>
  </si>
  <si>
    <t>6nP2AeYHBuEE/Hu8FKKzXBTuzcs9iJln/tXEU2ToxY7ihNeEsERJKC2ilTGksWr/CyZgW4CU8EJ0yOIOWwBFuw==</t>
  </si>
  <si>
    <t>HER00536 - BSc (Hons) Radiotherapy and Oncology</t>
  </si>
  <si>
    <t>671261f2-8dc1-e411-80cf-0050569f10c3</t>
  </si>
  <si>
    <t>DzXnmKcITWdcRffojH05XGac4HNRx2Mt3ln4rhPnD8YM6xPqsaj8XHJ5k8bRtURIfaYVYAVrTV2r/cJiFmJ+dg==</t>
  </si>
  <si>
    <t>HER00538 - BSc (Hons) Healthcare Science (Life Sciences)</t>
  </si>
  <si>
    <t>BSc (Hons) Healthcare Science (Life Sciences)</t>
  </si>
  <si>
    <t>6f1261f2-8dc1-e411-80cf-0050569f10c3</t>
  </si>
  <si>
    <t>uvLHRdUEqruEY23PfuqKPwkOgG/le/3dXqqgv54SZiegidVo0D/K5h86PaHk8ylw7fg6Pz0tKPJvl1YGaNI8aQ==</t>
  </si>
  <si>
    <t>HER00542 - MA Art Therapy</t>
  </si>
  <si>
    <t>711261f2-8dc1-e411-80cf-0050569f10c3</t>
  </si>
  <si>
    <t>UgiY/kuRKXQY8HaJmqpjSYbG1GKJzAp3JLzMyGVaDZ8FfBvGnkG8PqWzD7QFHh4b3APLrPEU4dsWEqtg6yU6Dw==</t>
  </si>
  <si>
    <t>HER00543 - MA Art Therapy</t>
  </si>
  <si>
    <t>791261f2-8dc1-e411-80cf-0050569f10c3</t>
  </si>
  <si>
    <t>0/SKzJ0021bi+F6bw2QIs25RIHXoCnP5KtvEld8r302JgUYf+8AGnMTBeuVpNvjdu5UBEUbXj5CANlMnFWm3Nw==</t>
  </si>
  <si>
    <t>HER00547 - BSc (Hons) Dietetics</t>
  </si>
  <si>
    <t>7cb472ce-68ac-e911-812c-0050569f10c3</t>
  </si>
  <si>
    <t>oCFSuKr6tiOsB5MZ3TArMuo6mLp/0TmUkm+5MLHgnkbPX/IWc3tvkJuPAT5R2MIWX1079/m6HzVhAwAs9DQ0Jw==</t>
  </si>
  <si>
    <t>HER02227 - BSc (Hons) Occupational Therapy  (Degree Apprenticeship)</t>
  </si>
  <si>
    <t>BSc (Hons) Occupational Therapy  (Degree Apprenticeship)</t>
  </si>
  <si>
    <t>7d1261f2-8dc1-e411-80cf-0050569f10c3</t>
  </si>
  <si>
    <t>mnncO+RnWGiGsJ9AfKPNpqSrVvxKqJzHmCb+7lk1pXdqSiGxhzfSiJ6487ShqSlFWRf97frJIDG8ntMxXma9Pw==</t>
  </si>
  <si>
    <t>HHL00549 - Award in Hearing Aid Dispensing Competence</t>
  </si>
  <si>
    <t>Award in Hearing Aid Dispensing Competence</t>
  </si>
  <si>
    <t>Hidden Hearing Limited</t>
  </si>
  <si>
    <t>8f1261f2-8dc1-e411-80cf-0050569f10c3</t>
  </si>
  <si>
    <t>t9ljyK3MAx176RcljR3WfIcLxvJB8H9dQR+CPNePNs2Q5UaSDMyhXqRsXZtlF6lV70yquX1/mF8343z2+046Fg==</t>
  </si>
  <si>
    <t>HUD00558 - BSc (Hons) Operating Department Practice</t>
  </si>
  <si>
    <t>University of Huddersfield</t>
  </si>
  <si>
    <t>971261f2-8dc1-e411-80cf-0050569f10c3</t>
  </si>
  <si>
    <t>Tvk/6iUCXID/bLl9Kkd8e23ow3KmtzALzfTTDnRdxKUps+F/fNOqmDX0Eb8DLaFRTQDQxNv3rbVhcStSL16CCA==</t>
  </si>
  <si>
    <t>HUD00562 - BSc (Hons) Occupational Therapy</t>
  </si>
  <si>
    <t>991261f2-8dc1-e411-80cf-0050569f10c3</t>
  </si>
  <si>
    <t>yo8mgTjj6R4Hhl1ghrSV4xsa3SF97QoYxj4Qal1Gj+tWvu2NRj6sTE6Ya0YwfxwYkK4ejUfuRO4EGg4g+RgXow==</t>
  </si>
  <si>
    <t>HUD00563 - BSc (Hons) Podiatry</t>
  </si>
  <si>
    <t>9b1261f2-8dc1-e411-80cf-0050569f10c3</t>
  </si>
  <si>
    <t>zcHnhrQltvtDGQT3LbqNSq80jb/7KNQOHjk3UyHG7XwJrGzfiHmYdB4TswCCGOdiK31BopIyg/BrIBH3ZcOQew==</t>
  </si>
  <si>
    <t>HUD00564 - BSc (Hons) Physiotherapy</t>
  </si>
  <si>
    <t>9d1261f2-8dc1-e411-80cf-0050569f10c3</t>
  </si>
  <si>
    <t>AleGum3dZhRxOMCR2NSnP7vQvo/tWxZhfAZUnaJSulJqzmUXmRnfoIEjXO+c1sJteZszbT+HlAAe8/5FrpqOsg==</t>
  </si>
  <si>
    <t>HUD00565 - BSc (Hons) Podiatry</t>
  </si>
  <si>
    <t>a71261f2-8dc1-e411-80cf-0050569f10c3</t>
  </si>
  <si>
    <t>RORxSkKqoQwGioCBiolfjMZjGSqRPe/sOg2rjqXIlgAFi2Vnivg9FgQoEJu909jiqjKNbGmRGMy8A4Y7tVmefQ==</t>
  </si>
  <si>
    <t>HUD00570 - Independent and Supplementary Prescribing</t>
  </si>
  <si>
    <t>Independent and Supplementary Prescribing</t>
  </si>
  <si>
    <t>3c97ccc3-d1b4-e711-80f1-0050569f10c3</t>
  </si>
  <si>
    <t>lPiEyi9jhkwBdmprMJO1/JHrdHPjf+wOXvo6l95v8J5N+i4KoAeE42nCMVTPZUCLa0BNtvHmmqjzx33KKxjfDg==</t>
  </si>
  <si>
    <t xml:space="preserve">HUD01915 - HCPC Annotation of existing Podiatrists practising Podiatric Surgery </t>
  </si>
  <si>
    <t>HCPC Annotation of existing Podiatrists practising Podiatric Surgery</t>
  </si>
  <si>
    <t>Podiatric Surgery</t>
  </si>
  <si>
    <t>5594c447-d2b4-e711-80f1-0050569f10c3</t>
  </si>
  <si>
    <t>MMWmkFXRzVxjPNkb8wOhxsSM5oU198Om3epXT28QNDVjcjv6jA/R89Rmofi0ikzE1+Eb1zhlMCn8massyXhSPA==</t>
  </si>
  <si>
    <t>HUD01916-Master of Podiatric Surgery</t>
  </si>
  <si>
    <t>Master of Podiatric Surgery</t>
  </si>
  <si>
    <t>75b763d3-6ab6-e811-8109-0050569f10c3</t>
  </si>
  <si>
    <t>Bd2AmC1L2TBPkGQX3xxQpLxSWXroYkeVxLBTGzltyVcjzl0onPovKQgnFf5wu9ZztMN4KwEfpA6zOFsw48STLw==</t>
  </si>
  <si>
    <t>HUD02082 - MSc Paramedic Science</t>
  </si>
  <si>
    <t>MSc Paramedic Science</t>
  </si>
  <si>
    <t>471c46e9-3e30-e911-8119-0050569f10c3</t>
  </si>
  <si>
    <t>snZ3RciZlDiEMjjnGFQJAhP2yzCTCsFUvryWbvlvI8WbhSfLkLKA2Ki5xVsHO6USSHCx4fax5WewA8OCRAOVfw==</t>
  </si>
  <si>
    <t>HUD02151 - BSc (Hons) Operating Department Practice (Degree Apprenticeship)</t>
  </si>
  <si>
    <t>461ab2dc-a97b-e911-811f-0050569f10c3</t>
  </si>
  <si>
    <t>OfTsPsKYa3ymBBHX02HW00F5oAijELdSyDy7uAcQHNbcM8p+nEY4Sl/2iZ7gaG5t6qXZXj52z+GfaI9hXtEUmw==</t>
  </si>
  <si>
    <t>HUD02188-BSc (Hons) Paramedic Science</t>
  </si>
  <si>
    <t>9a737b11-5981-e911-811f-0050569f10c3</t>
  </si>
  <si>
    <t>52EkJh8C1YHXT7+vXxHGNcOpkZ4bvMEevjIbL0TorxlielDsAsa15LRue4j8puFH7N3Fnt6x7Y+fmgsOxC7B6A==</t>
  </si>
  <si>
    <t>HUD02192 - Podiatry (Degree) Apprenticeship</t>
  </si>
  <si>
    <t>Podiatry (Degree) Apprenticeship</t>
  </si>
  <si>
    <t>376b61ca-e781-e911-811f-0050569f10c3</t>
  </si>
  <si>
    <t>b/160VnMredXkagEqfetLxyPgrhyhv6jh4uwVH0vlL2hOqnkUxpb+DGXbwC78PnVwH+3fPvcrCjmwT7jrilDFg==</t>
  </si>
  <si>
    <t>HUD02193-BSc (Hons) Paramedic Science (Degree apprenticeship)</t>
  </si>
  <si>
    <t>BSc (Hons) Paramedic Science (Degree apprenticeship)</t>
  </si>
  <si>
    <t>6562eea9-1aa7-ea11-813b-0050569f10c3</t>
  </si>
  <si>
    <t>KkXoypy2Zfuq1LFWbeQyWT2rQlW3QHtD8kq6/ROM/r9Ix520JWA+S1iHOskB8h02FpxNUDSQbKjstWAHANzJVw==</t>
  </si>
  <si>
    <t>HUD02371 - Master of Podiatric Surgery (degree apprenticeship)</t>
  </si>
  <si>
    <t>Master of Podiatric Surgery (degree apprenticeship)</t>
  </si>
  <si>
    <t>a90b869c-19af-ea11-813c-0050569f10c3</t>
  </si>
  <si>
    <t>KMDQNG8d8MUpurAXJUHm42hxWpNQOvoTZm/crkD5oLzfsLj+D66W81MIF7mPpUnBiGdr+McMBBp3ynbK4iFl2g==</t>
  </si>
  <si>
    <t>HUD02374 - BSc (Hons) Speech and Language Therapy</t>
  </si>
  <si>
    <t>6ef3aa82-ece6-ea11-813e-0050569f10c3</t>
  </si>
  <si>
    <t>9D0OTAS/M5imjO8v2BdxmysZbUctow0jQOcAqTf24Yg6Jv7r0acW7BSDqiH0bNk5kTvQm7qkYaQJgYtGsHJtAA==</t>
  </si>
  <si>
    <t>HUD02401 - BSc (Hons) Physiotherapy (Degree Apprenticeship)</t>
  </si>
  <si>
    <t>BSc (Hons) Physiotherapy (Degree Apprenticeship)</t>
  </si>
  <si>
    <t>8d1261f2-8dc1-e411-80cf-0050569f10c3</t>
  </si>
  <si>
    <t>O6vQr4nOLt7USmqGqOOa7hfjaLzNpqg7ewUJMIaQw1B/0s+5nm+X238YSsCiEM5Ld1qt7TLN72kJ45PsEu23qg==</t>
  </si>
  <si>
    <t>HUL00557 - BSc (Hons) Operating Department Practice</t>
  </si>
  <si>
    <t>University of Hull</t>
  </si>
  <si>
    <t>b51261f2-8dc1-e411-80cf-0050569f10c3</t>
  </si>
  <si>
    <t>qnlJDctuCuJR21kYQ5hR39P48rJ9tcODs+v4re/xnbSYc5tgVN84NCmzG64O/XVetkWoLCtB6vzsH91unZ28Dg==</t>
  </si>
  <si>
    <t>HUL00577 - Doctorate in Clinical Psychology (ClinPsyD)</t>
  </si>
  <si>
    <t>Doctorate in Clinical Psychology (ClinPsyD)</t>
  </si>
  <si>
    <t>b71261f2-8dc1-e411-80cf-0050569f10c3</t>
  </si>
  <si>
    <t>Nvm7TfMqoRrHEFbIoKdY/ttCiqaK4L7a4uvvFq3x3JHLuN4myAQK2zZIArY6yN1jYESnOT7C7qSbCNZZObLDEw==</t>
  </si>
  <si>
    <t>HUL00578 - Allied Health Professional Independent and Supplementary Prescribing</t>
  </si>
  <si>
    <t>Allied Health Professional Independent and Supplementary Prescribing</t>
  </si>
  <si>
    <t>c693c235-159d-e611-80e6-0050569f10c3</t>
  </si>
  <si>
    <t>T46q7Ve8WqOmkbKQT6t/Gl+eAULVBLaUKHnG3jwl3MmGNna5QTgYNZn5bt5kaCSV1LPeJPronrfSkK328TbvVQ==</t>
  </si>
  <si>
    <t>HUL01765 - BSc (Hons) Paramedic Science</t>
  </si>
  <si>
    <t>62b4d0b8-c694-e811-8103-0050569f10c3</t>
  </si>
  <si>
    <t>ZyYqJ7ikNSWW6t+dOJXbd7dGUD4hnttC8vt7ZiMcFuZ4cfqZwzYKAKM3QQPZvlZqtgytDxYOTgVpHZg6kt5cXA==</t>
  </si>
  <si>
    <t>HUL02073 - Allied Health Professional Independent and Supplementary Prescribing Level 7</t>
  </si>
  <si>
    <t>Allied Health Professional Independent and Supplementary Prescribing Level 7</t>
  </si>
  <si>
    <t>78d72367-654a-e911-811a-0050569f10c3</t>
  </si>
  <si>
    <t>ZsZIXA+SQ5z3wg4uSs1kD5h0BQhseIPtO2gzyQzDbrBewiW4cBT4UiiNLOKi2BxVR4VDNXZYj/fnQrBrKhs3wA==</t>
  </si>
  <si>
    <t>HUL02155 - BSc (Hons) Physiotherapy</t>
  </si>
  <si>
    <t>a2c4af90-da5a-e911-811c-0050569f10c3</t>
  </si>
  <si>
    <t>kWsR5lYUunF2VZ9wt6WrNUR+dN2Xs3kB2UDsSv1JD9rSzwJ3NB4tzsuXDNTVeE59bYLcFZ13wCBDiZbdiBPhZw==</t>
  </si>
  <si>
    <t>HUL02174 - BSc (Hons) Operating Department Practice</t>
  </si>
  <si>
    <t>6e596ce0-8dc1-e411-80cf-0050569f10c3</t>
  </si>
  <si>
    <t>Ew9D27s9cIYTuH7wAhqxvOWzF3ZEmTSuGKTBvC5JIzS2KRTWo8TUf2ZIGBjco3jZsUGNiSyef8g/1SwtayV//Q==</t>
  </si>
  <si>
    <t>IBS00215 - Certificate of Competence (Non-accredited degree followed by Registration Training Portfolio)</t>
  </si>
  <si>
    <t>Certificate of Competence (Non-accredited degree followed by Registration Training Portfolio)</t>
  </si>
  <si>
    <t>Institute of Biomedical Science</t>
  </si>
  <si>
    <t>70596ce0-8dc1-e411-80cf-0050569f10c3</t>
  </si>
  <si>
    <t>XditvbRvk/E9lw+UfiKfVFuF8pO6zLUzRp79x50SFRnexg3rMeTZe9igDg2KeTCIbv03Ef7yWYwF56OaVtE5UA==</t>
  </si>
  <si>
    <t>IBS00216 - Certificate of Competence (Degree followed by Registration Training Portfolio)</t>
  </si>
  <si>
    <t>Certificate of Competence (Degree followed by Registration Training Portfolio)</t>
  </si>
  <si>
    <t>cd1261f2-8dc1-e411-80cf-0050569f10c3</t>
  </si>
  <si>
    <t>7/IMwTxIFYyYLxyUqOkxV6k8d1kGUsMRg5zFlSZPtmzmn+LUHMRYArzw/Y+fBDfjiC6IYIN0MiZ4q3sVXjH0aA==</t>
  </si>
  <si>
    <t>IBS00589-Certificate of Competence by Equivalence (Biomedical Scientist)</t>
  </si>
  <si>
    <t>Certificate of Competence by Equivalence (Biomedical Scientist)</t>
  </si>
  <si>
    <t>d91261f2-8dc1-e411-80cf-0050569f10c3</t>
  </si>
  <si>
    <t>l/n7HYF0Ke/hkanTsgeozC9mvMOESZLHbXMDFsQ3ACcaz3xkwKNpqD6SRlyScs7Zr8RGO+XyK4vbQRXajX+eBA==</t>
  </si>
  <si>
    <t>IBS00595 - Certificate of Competence (Degree containing the Registration Training Portfolio)</t>
  </si>
  <si>
    <t>Certificate of Competence (Degree containing the Registration Training Portfolio)</t>
  </si>
  <si>
    <t>f8d215ea-1ca1-e611-80e6-0050569f10c3</t>
  </si>
  <si>
    <t>Ry/oEzMNq0riShut3Gnk6wzPjErwrBtFloBT//uxg7GDY5XvZ9PWw2fLYq6T9uQ53iHOejTO4mwIlqlcKmFwTw==</t>
  </si>
  <si>
    <t>IBS01767-Clinical Scientist Certificate of Attainment (Experiential Route)</t>
  </si>
  <si>
    <t>Clinical Scientist Certificate of Attainment (Experiential Route)</t>
  </si>
  <si>
    <t>c91261f2-8dc1-e411-80cf-0050569f10c3</t>
  </si>
  <si>
    <t>WElS1diqw83/1SA8ZLh2fy8V66weQS/CeXjS82niHeUYLpZkiR/V4ivbqm55c6VZBaKAssz7P1qczcqtrOxrAQ==</t>
  </si>
  <si>
    <t>INA00587 - MA Integrative Arts Psychotherapy</t>
  </si>
  <si>
    <t>MA Integrative Arts Psychotherapy</t>
  </si>
  <si>
    <t>Institute of Arts in Therapy and Education</t>
  </si>
  <si>
    <t>University of East London</t>
  </si>
  <si>
    <t>657f22f4-41fa-e411-80d0-0050569f10c3</t>
  </si>
  <si>
    <t>4k9723KWyXXvaIZEAuXQijY8o9t1vnRnVYrwoQW6spmVudvv5r0jDiRLRuLV3VoSvcIDBXCO2Nb8v51Znr1WkQ==</t>
  </si>
  <si>
    <t>IOE01585 - Doctorate in Professional Educational, Child and Adolescent Psychology (DEdPsy)</t>
  </si>
  <si>
    <t>Doctorate in Professional Educational, Child and Adolescent Psychology (DEdPsy)</t>
  </si>
  <si>
    <t>UCL Institute of Education</t>
  </si>
  <si>
    <t>University College London</t>
  </si>
  <si>
    <t>Benjamin Potter</t>
  </si>
  <si>
    <t>dd1261f2-8dc1-e411-80cf-0050569f10c3</t>
  </si>
  <si>
    <t>8bYMKsxTRs5xRgth17Yymvmz0dwzwKEubPTTlfbrrYnNwz/lmo0B1g5DqZc05w0y2UZwB0iK6kyU60DAz9LxCQ==</t>
  </si>
  <si>
    <t>KCL00597 - Doctorate in Clinical Psychology (DClinPSy)</t>
  </si>
  <si>
    <t>Doctorate in Clinical Psychology (DClinPSy)</t>
  </si>
  <si>
    <t>King's College London</t>
  </si>
  <si>
    <t>091361f2-8dc1-e411-80cf-0050569f10c3</t>
  </si>
  <si>
    <t>XLU2AQ5yVsAjcer4XmUhaX5bCnYtfaBNStUPTySQtqWWUbB7QwEAjoQOZevJ9bKqAAeHRAbnuwoapgLj3GbKxg==</t>
  </si>
  <si>
    <t>KCL00619 - BSc (Hons) Nutrition and Dietetics</t>
  </si>
  <si>
    <t>0b1361f2-8dc1-e411-80cf-0050569f10c3</t>
  </si>
  <si>
    <t>nuUbMujjNKB5SVw9juT/fwm6CfcF0RNJAUtr/doaWLZt8lyl1wW7L8yhWrqOjfBYfZts4s/W7Je0F2Z2De0xFA==</t>
  </si>
  <si>
    <t>KCL00620 - BSc (Hons) Physiotherapy</t>
  </si>
  <si>
    <t>0d1361f2-8dc1-e411-80cf-0050569f10c3</t>
  </si>
  <si>
    <t>jf3ojPZFpCHYnO0RiVBnJchb1gMPpUpQiXwhkVv1NTBhXRRxXkwj46h6XK2MNO92aqwsiUpvwvbBjDhZboBgCw==</t>
  </si>
  <si>
    <t>KCL00621 - MSc Dietetics</t>
  </si>
  <si>
    <t>0f1361f2-8dc1-e411-80cf-0050569f10c3</t>
  </si>
  <si>
    <t>VPEpMDJjYGdt8g8DAM0IOzhDq6QhUskci5sNQmhDNESxtEzoOCPRXIIrt6lYicLyzrCVuPu0Ei21ozbzTfdB3g==</t>
  </si>
  <si>
    <t>KCL00622 - MSc Physiotherapy (Pre-registration)</t>
  </si>
  <si>
    <t>111361f2-8dc1-e411-80cf-0050569f10c3</t>
  </si>
  <si>
    <t>Vk3EgUvHVd5elhTZQ3PySAXue/PbKpgT8A2Or2wDlH8xfySmd8EUGtGPK7+SWy0wbGRUNKDXQV4WrEsWibbPXg==</t>
  </si>
  <si>
    <t>KCL00623 - Pg Dip Dietetics</t>
  </si>
  <si>
    <t>e51261f2-8dc1-e411-80cf-0050569f10c3</t>
  </si>
  <si>
    <t>8KooXSTduDcyZC8gLsKNW94EL7pUVt4qBMqV7hpi/IvTZ2g0b6tma9kng/qSniG3u5xA4B3/VKfb03sSUXHjwQ==</t>
  </si>
  <si>
    <t>KEE00601 - BSc (Hons) Applied Biomedical Science</t>
  </si>
  <si>
    <t>Keele University</t>
  </si>
  <si>
    <t>e91261f2-8dc1-e411-80cf-0050569f10c3</t>
  </si>
  <si>
    <t>2+MjgZbEQS5TCZdQOwyHc3jOWyt47rWdhmnrk0gli8W1cgXunSWJZxXfkOZwUcnb4U6KkmzqwfiWQVzAk2ZWQQ==</t>
  </si>
  <si>
    <t>KEE00603 - Independent and Supplementary Prescribing for Allied Health Professionals</t>
  </si>
  <si>
    <t>Independent and Supplementary Prescribing for Allied Health Professionals</t>
  </si>
  <si>
    <t>eb1261f2-8dc1-e411-80cf-0050569f10c3</t>
  </si>
  <si>
    <t>bAxZHVBw+jizmbirjjcm/P8z4bShAKeUmp8D/55+U7ZV/6UCU+a86Bm9+kFrV9PBUDerS6KgE1TK9/lY0BNMng==</t>
  </si>
  <si>
    <t>KEE00604 - BSc (Hons) Physiotherapy</t>
  </si>
  <si>
    <t>9b825509-2391-e611-80e5-0050569f10c3</t>
  </si>
  <si>
    <t>FYCmccBDVtcYNUfOQXXFKJi8Wm5jXXtpIF/PTujI3r7TrBWQ4LBD2UgctyhV2R3U/kZyPvcpFNfFCBmyOPF5xg==</t>
  </si>
  <si>
    <t>KEE01754 - BSc (Hons) Radiography (Diagnostic Imaging)</t>
  </si>
  <si>
    <t>50bf2f95-1319-e711-80ea-0050569f10c3</t>
  </si>
  <si>
    <t>i9zW0ZfDWbP/Ny0f/LgiF9mTciTEOMRLVlHA3VUG1xVG+7VMMiTi8INs69l8ohQP+6SZpQw0OENi0YWOpVkQKQ==</t>
  </si>
  <si>
    <t>KEE01830 - BSc (Hons) Physiotherapy (with international year)</t>
  </si>
  <si>
    <t>BSc (Hons) Physiotherapy (with international year)</t>
  </si>
  <si>
    <t>1e9c631a-3cfc-e711-80f8-0050569f10c3</t>
  </si>
  <si>
    <t>Iem8UYCDpWwDAUK8MYepZo6QjYyasT+QTlCaySGuko2ph9V+o3hgwDRCZpjbu9Ly1hQYj8No/sxaa0Y6YlgwqQ==</t>
  </si>
  <si>
    <t>KEE01979 - MSc Physiotherapy (Accelerated)</t>
  </si>
  <si>
    <t>MSc Physiotherapy (Accelerated)</t>
  </si>
  <si>
    <t>d08d6dba-3cfc-e711-80f8-0050569f10c3</t>
  </si>
  <si>
    <t>3tiuPu+tB0/MFIVPW11tWGZ5lU/bk0XmCVYWrH1ExAbdgfnFlIFVFa7njgk3vZmI+h3ggi75AMcP1fSnGzFVlw==</t>
  </si>
  <si>
    <t>KEE01980 - MSci Physiotherapy</t>
  </si>
  <si>
    <t>MSci Physiotherapy</t>
  </si>
  <si>
    <t>36a83f8a-ea7d-e811-8102-0050569f10c3</t>
  </si>
  <si>
    <t>58jEnyJrz0KJFodTFfs1Xmt6ifJGaopfpWHO8ATf/v0fEJVuOnrsDRpjxBZ1S4FHXcN7DgW8eqS0FeHCs2vqdQ==</t>
  </si>
  <si>
    <t>KEE02060 - MSci Physiotherapy (with International year)</t>
  </si>
  <si>
    <t>MSci Physiotherapy (with International year)</t>
  </si>
  <si>
    <t>1d1361f2-8dc1-e411-80cf-0050569f10c3</t>
  </si>
  <si>
    <t>R4g966x2R6CqCXfTvvejVfHczQeQZ48vqiiA6YDahT6plIubTKpKQScIh0/tuu5NNPJldL/nrsazrOZpoaLKrw==</t>
  </si>
  <si>
    <t>LAN00629 - Doctorate in Clinical Psychology (DClinPsy)</t>
  </si>
  <si>
    <t>University of Lancaster</t>
  </si>
  <si>
    <t>c4d4bd05-f31e-e911-8119-0050569f10c3</t>
  </si>
  <si>
    <t>daz7rzbcUuhDbJmKPiaC5aGG8QCU/+J88N9u0eNBavDJVyH+62fhAPdxjXitucYE28+m8RPcB0565pHwMyUsCQ==</t>
  </si>
  <si>
    <t>LAN02140 - Doctorate in Clinical Psychology</t>
  </si>
  <si>
    <t>33105af8-8dc1-e411-80cf-0050569f10c3</t>
  </si>
  <si>
    <t>XRH3b6Xy+mr5qokrhMxXSOw7rcSEBfE8zEy37AcjuP5bSrRjsFAjped/HMD47+GgD4Np+tEOQ3nse0w//zFSeg==</t>
  </si>
  <si>
    <t>LAS00641 - Paramedic Programme</t>
  </si>
  <si>
    <t>Paramedic Programme</t>
  </si>
  <si>
    <t>London Ambulance Service NHS Trust</t>
  </si>
  <si>
    <t>3f105af8-8dc1-e411-80cf-0050569f10c3</t>
  </si>
  <si>
    <t>oBY+6CN1AG5eEA7r2SVycICM/HOQ1kFaBj57M9rigDJLR7uqV7UmFKloNUFhCSSnr+6qv6IOc6+ZdcaMc0ATCQ==</t>
  </si>
  <si>
    <t xml:space="preserve">LEE00647 - BSc (Hons) Diagnostic Radiography </t>
  </si>
  <si>
    <t>University of Leeds</t>
  </si>
  <si>
    <t>45105af8-8dc1-e411-80cf-0050569f10c3</t>
  </si>
  <si>
    <t>KrVT2Lysx5xIFVmwf7259x5K62AzwHE4TQIbdV00Qw97ntf15zD4iDcAs76Gfa0Y8qveqTW0l9rTDwMOBiCrIQ==</t>
  </si>
  <si>
    <t>LEE00650 - Doctorate in Clinical Psychology (DClinPsychol)</t>
  </si>
  <si>
    <t>acca0bc6-ad89-e811-8103-0050569f10c3</t>
  </si>
  <si>
    <t>Dq9sjPM7dhWn3hSpZLOi8Tx89tVwJFrcYUqBDFdu6KVCO6AGEwpBYnC+g/PH88zKLYUZueOdNNjOcN3Lltf1Iw==</t>
  </si>
  <si>
    <t>LEE02063 - BSc (Hons) Healthcare Science (Audiology)</t>
  </si>
  <si>
    <t>310faacc-7a21-ea11-8132-0050569f10c3</t>
  </si>
  <si>
    <t>bxo9a00PYi5vE27HdUM7r06tX4tU9ZV7BrGgE8ucHJ9eP8d+Tgnj2V4W+0fVRX4rxCu09q7aXGJZRvFP30kiDA==</t>
  </si>
  <si>
    <t>LEE02307 - Independent and Supplementary Prescribing for Allied Health Professionals</t>
  </si>
  <si>
    <t>3d105af8-8dc1-e411-80cf-0050569f10c3</t>
  </si>
  <si>
    <t>E/xTSupOrsnLG8pxnjxufwSyr9OaY2VyPAtkKO0U75Wu9tb16gYjkp1dxwdCznyf89Vd/M+gjjTxUbebrK9z7g==</t>
  </si>
  <si>
    <t>LEI00646 - BSc (Hons) Operating Department Practice</t>
  </si>
  <si>
    <t>University of Leicester</t>
  </si>
  <si>
    <t>5d105af8-8dc1-e411-80cf-0050569f10c3</t>
  </si>
  <si>
    <t>Yk6Z7lVHtv1wqey68egCbKyh7IH3llv58mVJTFfc8VFhz5rPAFuw8iHNB4IvWVgkHRmEoyYEutNelAZTieOdWQ==</t>
  </si>
  <si>
    <t>LEI00662 - Doctorate in Clinical Psychology (DClinPsy)</t>
  </si>
  <si>
    <t>452333c1-da3e-e711-80ea-0050569f10c3</t>
  </si>
  <si>
    <t>yqoXCoe7edo0AIV7lsYcDh6QAxNCwOZ2lKI4bTyNe88+D0jiIPpQwcfNT1G4aK9GtxKxrHhfNL6n2ZeEKvIKvQ==</t>
  </si>
  <si>
    <t>LEI01850 - BSc (Hons) Physiotherapy</t>
  </si>
  <si>
    <t>98b27e5c-9bfc-e911-812e-0050569f10c3</t>
  </si>
  <si>
    <t>YT4dnFMGAMaeBghN99Z9ceZx6pH7xlZH2XCFKEXwOh3y8TitgfGiJhEeMNxuq3uZWJoeWE/SCnYSYpYJCH/+4g==</t>
  </si>
  <si>
    <t>LEI02280 - Operating Department Practitioner (Integrated Degree)</t>
  </si>
  <si>
    <t>Operating Department Practitioner (Integrated Degree)</t>
  </si>
  <si>
    <t>73105af8-8dc1-e411-80cf-0050569f10c3</t>
  </si>
  <si>
    <t>BA0yZ9qsMdD0udZXc/tsq+wnvNi9hHZnNTGqm6XVKwi5Lt4+y2upv4SEqhkc9WMdDVntUa+QC/NIbBi2dH95qA==</t>
  </si>
  <si>
    <t>LIN00673 - Doctorate in Clinical Psychology (DclinPsy)</t>
  </si>
  <si>
    <t>Doctorate in Clinical Psychology (DclinPsy)</t>
  </si>
  <si>
    <t>University of Lincoln</t>
  </si>
  <si>
    <t>70afe1ee-5017-e611-80e2-0050569f10c3</t>
  </si>
  <si>
    <t>JUMKX2lpRJnFc7mGzHPYHCM2IDVmYfjkqLWNtsPqZ0MrNrhdoX0nYpRiQP3ibVnwdrbXLxaMlI+tE5xghzYhbg==</t>
  </si>
  <si>
    <t>LIN01700-Postgraduate Certificate in Non-Medical Prescribing</t>
  </si>
  <si>
    <t>206771ab-5117-e611-80e2-0050569f10c3</t>
  </si>
  <si>
    <t>N2DDtK2WRO5YDSzkU2ty+wW5j5E+lCkzibhP/8AyOOCel1UZUFuVG8/eN93RLMSll3Ia5dusobQd4KajNo8SJw==</t>
  </si>
  <si>
    <t>LIN01701 - Practice Certificate in Non-Medical Prescribing</t>
  </si>
  <si>
    <t>Practice Certificate in Non-Medical Prescribing</t>
  </si>
  <si>
    <t>8f58e7c5-9b8c-e611-80e5-0050569f10c3</t>
  </si>
  <si>
    <t>EAXfiBcTCNydxsGS1aTcRb6CqU8ysQGSrjnVMwcfhDzvOEM4a7QxNXqpyuTnNCzq+dCp8iKm/vxzgFCWUdSTWQ==</t>
  </si>
  <si>
    <t>LIN01753 - BSc (Hons) Paramedic Science</t>
  </si>
  <si>
    <t>750076a3-abd9-e611-80e8-0050569f10c3</t>
  </si>
  <si>
    <t>uoloHYH5RzXVoRPpGZKv35W0bpbDzqJcgWtKQThSSQgoAHoBTEbLnVY2P3aYh+aemyxRRBATQMtyXBEkt87xug==</t>
  </si>
  <si>
    <t>LIN01788-MSc Physiotherapy (pre-registration)</t>
  </si>
  <si>
    <t>84779c79-acd9-e611-80e8-0050569f10c3</t>
  </si>
  <si>
    <t>R6GWMzfFj0aK2DiwJLQlDcQ9Usd5NmorkZgpoEGzmjq3eUgzklF5OI82chHJY2UndWHPSwjfnSMxrJhICRFdqw==</t>
  </si>
  <si>
    <t>LIN01789-MSc Occupational Therapy (Pre-registration)</t>
  </si>
  <si>
    <t>79105af8-8dc1-e411-80cf-0050569f10c3</t>
  </si>
  <si>
    <t>qeCskfg3C28pAsWh9NP8LzxfjKckpjhesoHVkzw47On9dMaj1V3jVLJBr3h4QhqBwL+mgY00Sg60LoPOJy1J+Q==</t>
  </si>
  <si>
    <t>LIV00676 - BSc (Hons) Occupational Therapy</t>
  </si>
  <si>
    <t>University of Liverpool</t>
  </si>
  <si>
    <t>7b105af8-8dc1-e411-80cf-0050569f10c3</t>
  </si>
  <si>
    <t>n3LsaI4QQiccrAZMFiR4vk3ie3I887dZRmLADCvMEjxQxEOm4FaE5Pmi6zUxp4YR8n3JMy64Yr3wzjhlTzk44w==</t>
  </si>
  <si>
    <t>LIV00677 - Doctorate in Clinical Psychology (D.Clin.Psychol)</t>
  </si>
  <si>
    <t>Doctorate in Clinical Psychology (D.Clin.Psychol)</t>
  </si>
  <si>
    <t>7f105af8-8dc1-e411-80cf-0050569f10c3</t>
  </si>
  <si>
    <t>ObghFcSgUGIvd/U9VNjIyc3x1W0IAoU9pDAlovd8AvEUIcadUWz75VDROc9Q05mlxEL0KLp/1nOY7gFxgz6UUg==</t>
  </si>
  <si>
    <t>LIV00679 - BSc (Hons) Diagnostic Radiography</t>
  </si>
  <si>
    <t>83105af8-8dc1-e411-80cf-0050569f10c3</t>
  </si>
  <si>
    <t>Inn+BVepLbGa/qyShkcAsuOcXJrPNQcBuLEjxNr1LgdbGu1kVICnMQJ7eQmh4tfyN2Ly+dP8Yu7LxrMoeVyLwA==</t>
  </si>
  <si>
    <t>LIV00681 - BSc (Hons) Physiotherapy</t>
  </si>
  <si>
    <t>85105af8-8dc1-e411-80cf-0050569f10c3</t>
  </si>
  <si>
    <t>nzLpxJb4E9/Cu3MMySH7lmUGsonmute55Hrmnac8RBbYVu5KByCPi+unyPVDP5nH9iTvYAl791g44PEavlcbNA==</t>
  </si>
  <si>
    <t>LIV00682 - BSc (Hons) Radiotherapy</t>
  </si>
  <si>
    <t>a5105af8-8dc1-e411-80cf-0050569f10c3</t>
  </si>
  <si>
    <t>tgmu4qA3PkuFqTXLrPzglS/Kg3S+A6KodFMo7wh+euDoiMan86ynhMhEQM0iTK0ZlWrGmmX4WA6o9aAc2P3dFA==</t>
  </si>
  <si>
    <t>LIV00698 - Pg Dip Radiotherapy</t>
  </si>
  <si>
    <t>Pg Dip Radiotherapy</t>
  </si>
  <si>
    <t>499a5a44-8f97-e611-80e6-0050569f10c3</t>
  </si>
  <si>
    <t>PCF+KuO2G2TDOrw0FpI/CcIakHclWH+GnQ3tX/GOjs3jk8RfZMC29Sc3jHoiR8MfiGaMjQZoNwfkEl6Cb3vWRw==</t>
  </si>
  <si>
    <t>LIV01759-MSc Non-Medical Prescribing</t>
  </si>
  <si>
    <t>MSc Non-Medical Prescribing</t>
  </si>
  <si>
    <t>6e9bfec0-64de-e711-80f2-0050569f10c3</t>
  </si>
  <si>
    <t>q/WN1j1kSasEyTJK8fosp3rHrtmH4GLTmpd2/k7Nd7EwmwmmMRVZ1LJhR0YjlR6WnN+izrKRFdjIbi4kDmRDlw==</t>
  </si>
  <si>
    <t>LIV01965 - Medicine Exemptions for Orthoptists</t>
  </si>
  <si>
    <t>Medicine Exemptions for Orthoptists</t>
  </si>
  <si>
    <t>81772429-de17-e811-80f8-0050569f10c3</t>
  </si>
  <si>
    <t>jEmHDsDw6LKp1cfhr77ew1lktK72dAVkdohj7IJntlMeGyOWFl1F0BzJJkJkBuzOKu/AtBt0oEIpB+kswDGRHw==</t>
  </si>
  <si>
    <t>LIV02005-BSc (Hons) Orthoptics</t>
  </si>
  <si>
    <t>85ce48bf-d6cc-ea11-813d-0050569f10c3</t>
  </si>
  <si>
    <t>OCJYCChouK3le12zn+8LptCaR1kV7hry3+s4aoywsHjJEBonhGtZcg3FwhjR9dvn2kS4ePva5/iWdtI13144HA==</t>
  </si>
  <si>
    <t>LIV02389 - Post Graduate Diploma (PGDIP) Therapeutic Radiography &amp; Oncology</t>
  </si>
  <si>
    <t>Post Graduate Diploma (PGDIP) Therapeutic Radiography &amp; Oncology</t>
  </si>
  <si>
    <t>95105af8-8dc1-e411-80cf-0050569f10c3</t>
  </si>
  <si>
    <t>yZpZZSBrl0SfLY3GgUpzwfOukL+BKDKFUDcwuaA6QdU21f8CdIDrn5RBIgRrvdH5r+g3V6Pvry2vU9RxN1hHPw==</t>
  </si>
  <si>
    <t>LJM00690 - BSc (Hons) Applied Biomedical Science</t>
  </si>
  <si>
    <t>Liverpool John Moores University</t>
  </si>
  <si>
    <t>97105af8-8dc1-e411-80cf-0050569f10c3</t>
  </si>
  <si>
    <t>o0HVF0/oC2a+Is9V2nTYfYAt/lrze2lj1Dl7NO0yojV7aAA7R0vj3nv3w/HFPaoNeCvLy02odcbhA/ozEf+iDQ==</t>
  </si>
  <si>
    <t>LJM00691 - BSc (Hons) Applied Biomedical Science</t>
  </si>
  <si>
    <t>99105af8-8dc1-e411-80cf-0050569f10c3</t>
  </si>
  <si>
    <t>zMkrdAlUOnp2z9vt35XIwGfOW/oDGJpbSfcayXrH+TUztsgH/PbvXotBoyEYGDdM3xhWbEENKtNKqYYotx6ZUQ==</t>
  </si>
  <si>
    <t>LJM00692 - Diploma of Higher Education Paramedic Practice</t>
  </si>
  <si>
    <t>a9105af8-8dc1-e411-80cf-0050569f10c3</t>
  </si>
  <si>
    <t>F89SA1Xul6bvB5Lrp4y4t96z5NHPRCCNjXka7AKiRMRcQtVKKlUFqV+3cj9z+l4i/PD3vLEiZLHa1APncQpNZw==</t>
  </si>
  <si>
    <t>LJM00700 - Non-Medical Prescribing (Level 7)</t>
  </si>
  <si>
    <t>ab105af8-8dc1-e411-80cf-0050569f10c3</t>
  </si>
  <si>
    <t>nXupB1l5TgypKUzs/DJqXKlT2fknUyBYJBjgGcj7vC/3TJpkHVaffn07nEnGC8xMLuSstSwtuFpmA1557F39hw==</t>
  </si>
  <si>
    <t>LJM00701 - Independent &amp; Supplementary Prescribing (NMP) (Level 7)</t>
  </si>
  <si>
    <t>Independent &amp; Supplementary Prescribing (NMP) (Level 7)</t>
  </si>
  <si>
    <t>9b2b82fc-8217-e611-80e2-0050569f10c3</t>
  </si>
  <si>
    <t>sFvfToaIOMHKlVFHf0Biu/1ltw/OuejXqAdMl64UaPQpcCgCZiXh9rVIDGZ6E5YwTyAd2ZPrboOUp1T7TXYkqA==</t>
  </si>
  <si>
    <t>LJM01706 - Professional Doctorate in Health Psychology</t>
  </si>
  <si>
    <t>Professional Doctorate in Health Psychology</t>
  </si>
  <si>
    <t>07d9923f-8317-e611-80e2-0050569f10c3</t>
  </si>
  <si>
    <t>W6ewV8+0BTFo7GgUG0WKflUT1/RpmaVCKhpel5b8f+qlHxKca1POWbLTgyMsLNLJ/5axfP+X/Y6mVn1Ie/2VWg==</t>
  </si>
  <si>
    <t>LJM01707 - Professional Doctorate in Health Psychology</t>
  </si>
  <si>
    <t>0566ce98-8317-e611-80e2-0050569f10c3</t>
  </si>
  <si>
    <t>igw3IEO+t768yb/FPTU3aVXIZB1l6a6lAkASJLCwgudo0568lfvQn5f63jKzp4dgsd5FJ46L6V39soU/TBZ5Hg==</t>
  </si>
  <si>
    <t>LJM01708 - Professional Doctorate in Sport and Exercise Psychology</t>
  </si>
  <si>
    <t>Professional Doctorate in Sport and Exercise Psychology</t>
  </si>
  <si>
    <t>b957c6dc-8317-e611-80e2-0050569f10c3</t>
  </si>
  <si>
    <t>lAe3xFkNDucBhI70toyCjF/qt5eMDnM2gQiYYbvzTUKBkgXs+G6NL+IF+3P5CDxlZGUHe2HmFN33Y9ERbxzHBQ==</t>
  </si>
  <si>
    <t>LJM01709 - Professional Doctorate in Sport and Exercise Psychology</t>
  </si>
  <si>
    <t>fbc80bd5-e2fc-e611-80e8-0050569f10c3</t>
  </si>
  <si>
    <t>4p3osuVSoEIW87lbD8oy/olikJxYS0krgRdO32jd3BNOARyHWsOuUhfMvIL7VFsP4QhsBtfKyTOwy7ruYBq+vA==</t>
  </si>
  <si>
    <t>LJM01815 - BSc (Hons) Paramedic Science</t>
  </si>
  <si>
    <t>50917ecb-5181-e911-811f-0050569f10c3</t>
  </si>
  <si>
    <t>awmjjs68NYiOlbqvQTar4eqZ7rUG5ZIhDvZfbp1beYSzVb5DesQwcedeKiqaRPKGmGoizvFdiAxVTPB0IugsPQ==</t>
  </si>
  <si>
    <t>LJM02191 - BSc (Hons) Healthcare Science Practitioner (Biomedical Science) Degree Apprenticeship</t>
  </si>
  <si>
    <t>BSc (Hons) Healthcare Science Practitioner (Biomedical Science) Degree Apprenticeship</t>
  </si>
  <si>
    <t>35105af8-8dc1-e411-80cf-0050569f10c3</t>
  </si>
  <si>
    <t>T3Pr2Aa864UEnBrzuI/KLl8A9+ALYoWle6MZhccuK7nhO5uM3ra0E3a+88ccNhSpNN0NKvMEevPS1J9S70XC7Q==</t>
  </si>
  <si>
    <t>LMU00642 - Non-Medical Prescribing for Allied Health Professions</t>
  </si>
  <si>
    <t>Non-Medical Prescribing for Allied Health Professions</t>
  </si>
  <si>
    <t>Leeds Beckett University</t>
  </si>
  <si>
    <t>37105af8-8dc1-e411-80cf-0050569f10c3</t>
  </si>
  <si>
    <t>excBD4aUM3yY5w53mELfEJGjrRHw7W/GIZSLWvb4OAL/nCxInBNOfbpORMnDOTlRiDkZKf6SxRh8Qp3K/lvwNg==</t>
  </si>
  <si>
    <t>LMU00643 - Non-Medical Prescribing for Allied Health Professions</t>
  </si>
  <si>
    <t>b1105af8-8dc1-e411-80cf-0050569f10c3</t>
  </si>
  <si>
    <t>BcPLmRXwa44I6w47rTMUnLx57xLVX9WOpKcX97Ioowl3GLhioJR9t0CTV+YqBZPKhAnvtkWAXwrGij6XKMTfIA==</t>
  </si>
  <si>
    <t>LMU00704 - BSc (Hons) Dietetics</t>
  </si>
  <si>
    <t>b3105af8-8dc1-e411-80cf-0050569f10c3</t>
  </si>
  <si>
    <t>efl8h5WfjYwYRlxrpgaD9WqKE9IIwWgtxUekkZ0EvxxIUOpX6t0hMXZYmbTHr1wg+jtHNJks7jLLSzKt2bNvpA==</t>
  </si>
  <si>
    <t>LMU00705 - BSc (Hons) Physiotherapy</t>
  </si>
  <si>
    <t>b5105af8-8dc1-e411-80cf-0050569f10c3</t>
  </si>
  <si>
    <t>bXrv6oNMIOrVeHyjTogP3CCaDMDCPlJXmQ0MGKGjJKcwT68RKQ20YdyBg6AoKyerQdDJalEO5lMARlaHZrKj8Q==</t>
  </si>
  <si>
    <t>LMU00706 - MA Art Psychotherapy Practice</t>
  </si>
  <si>
    <t>MA Art Psychotherapy Practice</t>
  </si>
  <si>
    <t>b7105af8-8dc1-e411-80cf-0050569f10c3</t>
  </si>
  <si>
    <t>vgQ2Evd/Ww0AtMQcXAf1g+P22UeybpCFqXfqfaoxs+OcxAyhG2MB/d07jTXa4TOX3vXRVG60jKIk53YuPW5KVA==</t>
  </si>
  <si>
    <t>LMU00707 - MA Art Psychotherapy Practice</t>
  </si>
  <si>
    <t>b9105af8-8dc1-e411-80cf-0050569f10c3</t>
  </si>
  <si>
    <t>DeWmHx2FwE+D8XytmNIpHV+1cCnsc/fDBOtJpH8RKtgg7hJKkBdAE1A1hYedHh6HnR+QHI8xIoxRPGS77QcE/A==</t>
  </si>
  <si>
    <t>LMU00708 - MSc Occupational Therapy (Pre-registration)</t>
  </si>
  <si>
    <t>bb105af8-8dc1-e411-80cf-0050569f10c3</t>
  </si>
  <si>
    <t>/3G3wiaH7A4SgUTOr8ScUfwzG2LQ/1Qzmq7M8Np795uvwOGC46RRjLGPcnk76C4FwffaaVgHJ7JLqQMc2/tgmQ==</t>
  </si>
  <si>
    <t>LMU00709 - MSc Physiotherapy (Pre-registration)</t>
  </si>
  <si>
    <t>bd105af8-8dc1-e411-80cf-0050569f10c3</t>
  </si>
  <si>
    <t>K0Th+1iKEzzjXYS3Xu+PIpgWDVqJ6RppG+fRgSE+wRZwwqNGSsOx2wli6o2qR0/fAj6bsf86t2ZZ0p4rFl2c1w==</t>
  </si>
  <si>
    <t>LMU00710 - Pg Dip Dietetics</t>
  </si>
  <si>
    <t>c9105af8-8dc1-e411-80cf-0050569f10c3</t>
  </si>
  <si>
    <t>GICHCIBRJTziGdzHd039v3U8/Bp+bcFolzl0rG7sPdSnI+ZOnurElt03l7rcch4N5Jh/JIoejpds7zKKSVWHRQ==</t>
  </si>
  <si>
    <t>LMU00716 - Pg Dip Occupational Therapy</t>
  </si>
  <si>
    <t>cd105af8-8dc1-e411-80cf-0050569f10c3</t>
  </si>
  <si>
    <t>CTQpQsZRnxS9Fde3TZLeFnNQFkPbKP3wHirXJ427V3oKsnYQRRa8POcCUkE6QfhWPaJVeMpAvom8e1MJCfc0/g==</t>
  </si>
  <si>
    <t>LMU00718 - Pg Dip Physiotherapy</t>
  </si>
  <si>
    <t>Pg Dip Physiotherapy</t>
  </si>
  <si>
    <t>d3105af8-8dc1-e411-80cf-0050569f10c3</t>
  </si>
  <si>
    <t>STbvq3tC7pIJ+o+J8kt4K22/Vs6uxJbWvyoObRsWWm/nKKnkS/4DUvu5rJbFTJOchpET/taa3Fom7YFfJ61imA==</t>
  </si>
  <si>
    <t>LMU00721 - BSc (Hons) Speech and Language Therapy</t>
  </si>
  <si>
    <t>5ccc4c0b-d0fa-e711-80f8-0050569f10c3</t>
  </si>
  <si>
    <t>P11zbQsSWprPnmjII9jD84JMMbWFKV3HSwXBAKpaQ5+4SM1xdGHBc3xveMXd97+R1fNdr/dQM/5wx+ia5CJ/qg==</t>
  </si>
  <si>
    <t>LMU01978 - MSc Dietetics</t>
  </si>
  <si>
    <t>95ba4894-6c28-e811-80fa-0050569f10c3</t>
  </si>
  <si>
    <t>w7hoOI+hjNok92gb8JmlPWiV+vFhaJIOfe2MYBFYHA5CXMFJVEK/ScumRNYRjLBFKUqbt72csmSmXNWYodrQ1w==</t>
  </si>
  <si>
    <t>LMU02016 - MSc Speech and Language Therapy</t>
  </si>
  <si>
    <t>e4922c32-6e28-e811-80fa-0050569f10c3</t>
  </si>
  <si>
    <t>NAqJNRM5Kni6A7Ukk7+S2UzgUXLvjg0F/512uhWJEOzW/PyrGd/luyLEZ3Ly6JR2Db8TJYY94cEkaFOKXnQ9hw==</t>
  </si>
  <si>
    <t>LMU02017 - MSc Speech and Language Therapy</t>
  </si>
  <si>
    <t>998545e8-e701-e911-8118-0050569f10c3</t>
  </si>
  <si>
    <t>7A1ctexi5HOsH+59l7GrOIMXBlaA9ScISjSo2SXTxxHNy3CSVkG9/JwB9UBOCH08+aT/VirFoJriRTbMcHvYMg==</t>
  </si>
  <si>
    <t>LMU02125 - BSc (Hons) Occupational Therapy</t>
  </si>
  <si>
    <t>549dc892-9157-e911-811c-0050569f10c3</t>
  </si>
  <si>
    <t>uLt+N/TsezaENLmGVTaIuNRj9NC9HymMKbJZVFTMceNCzbPp7uCO40q9zD6PIViuOcMhF4uVEg5wdQ/kg0HK0g==</t>
  </si>
  <si>
    <t>LMU02169 - BSc (Hons) Speech and Language Therapy</t>
  </si>
  <si>
    <t>c3105af8-8dc1-e411-80cf-0050569f10c3</t>
  </si>
  <si>
    <t>Pzc2Z9nStEecNRbJPFvNnREBLv7VolRPePOEIxEzkDacBbyVKPt2eQRiERXu/FuuRDBFOBj2Xwk0ZjDgtA/sEw==</t>
  </si>
  <si>
    <t>LOM00713 - BSc (Hons) Dietetics and Nutrition</t>
  </si>
  <si>
    <t>BSc (Hons) Dietetics and Nutrition</t>
  </si>
  <si>
    <t>London Metropolitan University</t>
  </si>
  <si>
    <t>c7105af8-8dc1-e411-80cf-0050569f10c3</t>
  </si>
  <si>
    <t>boDg8ap8025I1EQspZJc5ZEoQoW9SnpmirqVwOWBdYcYU2EB3ijPl8unM7PmxngGfOJaq3z5zQAPthpK4N8QIg==</t>
  </si>
  <si>
    <t>LOM00715 - MSc Dietetics and Nutrition</t>
  </si>
  <si>
    <t>MSc Dietetics and Nutrition</t>
  </si>
  <si>
    <t>cb105af8-8dc1-e411-80cf-0050569f10c3</t>
  </si>
  <si>
    <t>BExMcwrFqhlKhBYxnS0LCU1e6QlKpCIlLu7ruQsRi5u4A1Y0+qEk4+s2Xuv4dbiZQtDAJplLLB2VVNN1RS/uWw==</t>
  </si>
  <si>
    <t>LOM00717 - Post Graduate Diploma Dietetics and Nutrition (Pre-registration)</t>
  </si>
  <si>
    <t>Post Graduate Diploma Dietetics and Nutrition (Pre-registration)</t>
  </si>
  <si>
    <t>d1105af8-8dc1-e411-80cf-0050569f10c3</t>
  </si>
  <si>
    <t>Iw4UxfYPf8J4KXzhnwE3AWTN6oYf6WKkktY3GmOTtAocfPOjw/4wQUpNszUDseyFwqMtoXM/96DARmBrGLu0Ew==</t>
  </si>
  <si>
    <t>LOM00720 - Professional Doctorate in Counselling Psychology</t>
  </si>
  <si>
    <t>f7105af8-8dc1-e411-80cf-0050569f10c3</t>
  </si>
  <si>
    <t>OpE4VI0WIh9i3N4RGwLpIK9FparmDW9EQK+LwRo2DdYgpWeIVD4WPNKt9PMevhLIfVQiw6dRcqYURH+lj/9xTA==</t>
  </si>
  <si>
    <t>LOM00739 - Professional Doctorate in Health Psychology</t>
  </si>
  <si>
    <t>f9105af8-8dc1-e411-80cf-0050569f10c3</t>
  </si>
  <si>
    <t>b93KhKXa29kDruL2SLvUPHDovzTNfjxRkgNu3gbRX5SVdioUSxvpj9T+LXzTBqUzMGm7nLpci5XruFaB4eHA2A==</t>
  </si>
  <si>
    <t>LOM00740 - Professional Doctorate in Health Psychology</t>
  </si>
  <si>
    <t>03115af8-8dc1-e411-80cf-0050569f10c3</t>
  </si>
  <si>
    <t>gC6o+x7QaC0+WHFII8S55TJQx2Jx6x4jgwXnqfhQnfkauevt/Jqe37qFJLB+SBGIpToIJ13OwJ3QTT7HuPcMNQ==</t>
  </si>
  <si>
    <t>LOM00745 - Professional Doctorate in Counselling Psychology</t>
  </si>
  <si>
    <t>7967d215-b3d5-e711-80f1-0050569f10c3</t>
  </si>
  <si>
    <t>oExzmYLc0+0WWB8Rpn+/VYDAVsC+Q+XJ8rlq/zqV7SMrBfEbw8gqM+DUfJz9tB6jvbbu5isQfXDC1cpyUexA7w==</t>
  </si>
  <si>
    <t>LOM01940 - BSc (Hons) Dietetics</t>
  </si>
  <si>
    <t>f1105af8-8dc1-e411-80cf-0050569f10c3</t>
  </si>
  <si>
    <t>xtVGDyizeEl9tpSUMQI60mIJ/zVuINzYCkrHAbMMcsKsc4M+oah4D55b1pBHsr4guPMnLH1iwaaTaahZTBMRBA==</t>
  </si>
  <si>
    <t>LSB00736 - Postgraduate Certificate in Non-Medical Prescribing</t>
  </si>
  <si>
    <t>London South Bank University</t>
  </si>
  <si>
    <t>915352fe-8dc1-e411-80cf-0050569f10c3</t>
  </si>
  <si>
    <t>I2nKHcdOeapqrKYZYlloCYdzoeXNpCh7ZDQe7+C69nd8KYBLEsL7cm2/OhzFY4u1tV1PsIOj7ieDBLw7Mu+yRw==</t>
  </si>
  <si>
    <t>LSB00754 - BSc (Hons) Operating Department Practice</t>
  </si>
  <si>
    <t>935352fe-8dc1-e411-80cf-0050569f10c3</t>
  </si>
  <si>
    <t>XZpwgby1CcO+iwuUJvNHOSSlopRaLIcr33vsU8AVzIeoQ2kBF/vyaa+gqgDy6asogjLHrQemBFPH4YeWtM+QQw==</t>
  </si>
  <si>
    <t xml:space="preserve">LSB00755 - Non-Medical Prescribing V300 Independent Prescribing (for PH, CH, TRad and PA)  </t>
  </si>
  <si>
    <t xml:space="preserve">Non-Medical Prescribing V300 Independent Prescribing (for PH, CH, TRad and PA) </t>
  </si>
  <si>
    <t>d2af9931-8ec1-e411-80cf-0050569f10c3</t>
  </si>
  <si>
    <t>2NvUD/8fxTmTF3SJbVpERkFXATe9G5Wo6HAkp0qPkzoLlnd8jOrWS02KD1GWPyxFZaRS7t4eWEXTuLPsiICj6Q==</t>
  </si>
  <si>
    <t>LSB01085 - BSc (Hons) Diagnostic Radiography</t>
  </si>
  <si>
    <t>d4af9931-8ec1-e411-80cf-0050569f10c3</t>
  </si>
  <si>
    <t>a9j+uAEMvoa45PJuKDqtMvSb4upDD+JWodwwYsZyCI5Cu0deI1mxZNa4QVlhzNdx3R+qCTbTFedqDQkrcooDAA==</t>
  </si>
  <si>
    <t>LSB01086 - BSc (Hons) Diagnostic Radiography</t>
  </si>
  <si>
    <t>d6af9931-8ec1-e411-80cf-0050569f10c3</t>
  </si>
  <si>
    <t>FStrs6febd1FqEHNB1OmFeaFaWZZztZoKing2ZcBBqB+d3BHIvyRcDpNAT3bCyW0B4YJYKQujP4yG6dLHCS7nw==</t>
  </si>
  <si>
    <t>LSB01087 - BSc (Hons) Occupational Therapy</t>
  </si>
  <si>
    <t>d8af9931-8ec1-e411-80cf-0050569f10c3</t>
  </si>
  <si>
    <t>nOjTtiqSJWddpuiIBYDLQUZgpcherHHQ++sedTPwik8Y+6w4lUNegBuMcszYsDfK20M4NL8EFuyywQ5XBx3gMw==</t>
  </si>
  <si>
    <t>LSB01088 - BSc (Hons) Occupational Therapy</t>
  </si>
  <si>
    <t>e0af9931-8ec1-e411-80cf-0050569f10c3</t>
  </si>
  <si>
    <t>eO7ayh6XP94AGb+dhZrzy7Ru0xEleGpXi8zRhRdbQMAazm3TjCX6tQf9bFZ1tjhVLPZ/5s8xwEF0F/APxVD/lA==</t>
  </si>
  <si>
    <t xml:space="preserve">LSB01092 - Non-Medical Prescribing V300 Supplementary Prescribing (for DRad and DT)  </t>
  </si>
  <si>
    <t xml:space="preserve">Non-Medical Prescribing V300 Supplementary Prescribing (for DRad and DT) </t>
  </si>
  <si>
    <t>e2af9931-8ec1-e411-80cf-0050569f10c3</t>
  </si>
  <si>
    <t>4rQICfHFTht5t4NTp7e5gUthmJ60u/CjzfEUr8mMBXAE+6oVJT5+5tc7vY+w7zZBD5trF8G68CfW70b0899rDw==</t>
  </si>
  <si>
    <t>LSB01093 - BSc (Hons) Occupational Therapy</t>
  </si>
  <si>
    <t>e4af9931-8ec1-e411-80cf-0050569f10c3</t>
  </si>
  <si>
    <t>Y/UY0BSMz4lndvF2SxTX46zNaY/TsKpctpFQwdVpSHsUPFIn2TEgiMhNzO1Cc0sQcRiKYbGpbe0HypF26uCbCg==</t>
  </si>
  <si>
    <t>LSB01094 - Pg Dip Occupational Therapy</t>
  </si>
  <si>
    <t>e6af9931-8ec1-e411-80cf-0050569f10c3</t>
  </si>
  <si>
    <t>qbu0Eu93fv445OQDee64SJL2hCG1llUVMtfJY+em5Qgo/pNgoNUqhmzMWbVhmrjr62pMxM1J44eTKqA7tjhtsQ==</t>
  </si>
  <si>
    <t>LSB01095 - Pg Dip Therapeutic Radiography</t>
  </si>
  <si>
    <t>Pg Dip Therapeutic Radiography</t>
  </si>
  <si>
    <t>e8af9931-8ec1-e411-80cf-0050569f10c3</t>
  </si>
  <si>
    <t>AE3jfFpKY187IaoPxgyioDnr7CH31r5MMsM7qYu54UQHsx5e6oJ43FHx/2SgW7qqr4Wisj1HzLVuw6HzJNjBnQ==</t>
  </si>
  <si>
    <t>LSB01096 - BSc (Hons) Therapeutic Radiography</t>
  </si>
  <si>
    <t>BSc (Hons) Therapeutic Radiography</t>
  </si>
  <si>
    <t>ecc61fdf-13b9-e511-80dc-0050569f10c3</t>
  </si>
  <si>
    <t>kfQBTXV6IvXNwJZsAXVI+UR2H03SFQkV9fjLLUadO3X6LsJqzJpRVYsYhtwekS4IX389pMNqawYzr2GLIE63JA==</t>
  </si>
  <si>
    <t>LSB01661 - MSc Therapeutic Radiography</t>
  </si>
  <si>
    <t>MSc Therapeutic Radiography</t>
  </si>
  <si>
    <t>8bb777b8-3bb9-e511-80dc-0050569f10c3</t>
  </si>
  <si>
    <t>xQEI6+sD253pcR/zy5vTFoKTBvveQdLkT/eZ+3UVhxkxv9Je4yNLtVNXxBYMfC3jp3X28wZLpa3y7I44skAlDA==</t>
  </si>
  <si>
    <t>LSB01662 - MSc Occupational Therapy</t>
  </si>
  <si>
    <t>9cb9c5ef-667a-e611-80e5-0050569f10c3</t>
  </si>
  <si>
    <t>qsNWAV++58g6RS1gKja+Gvn0Y8F+NApN27V4Ft1fIzXLv2J9akqv5vizfnnq0B4ocrwo9tncQMfNyD44SVlBaw==</t>
  </si>
  <si>
    <t>LSB01743 - BSc (Hons) Physiotherapy</t>
  </si>
  <si>
    <t>29edcbb9-677a-e611-80e5-0050569f10c3</t>
  </si>
  <si>
    <t>06QIyf8S9YgS63GXHWul61yoqDjkGdTvuq0e5L96KSJbGu1kcKx+w4acjR7SZhm8T7dTYSIXmohD0IlJJfkjBA==</t>
  </si>
  <si>
    <t>LSB01744 - MSc Physiotherapy (Pre-registration)</t>
  </si>
  <si>
    <t>ea2b44b2-687a-e611-80e5-0050569f10c3</t>
  </si>
  <si>
    <t>txGNvSnnD637JfDoFd4t0XlzWj5beRJWQdAfhMykzgnzc8+vhkujtsHT1VA68zBFx+pSNL5d/cpnjfwaxv/NAw==</t>
  </si>
  <si>
    <t>LSB01745 - Integrated Masters in Physiotherapy - MPhysio</t>
  </si>
  <si>
    <t>Integrated Masters in Physiotherapy - MPhysio</t>
  </si>
  <si>
    <t>0267df2a-ee61-ea11-8138-0050569f10c3</t>
  </si>
  <si>
    <t>xWa09neeMCJh/LAGZRhy84NcFtV06LVOqMw7c2BPTLifRUfaofp5y1fFjklA1Zey/GDMbNDAfOMKYYd9HsR6GA==</t>
  </si>
  <si>
    <t>LSB02353 - BSc (Hons) Operating Department Practice Apprenticeship</t>
  </si>
  <si>
    <t>BSc (Hons) Operating Department Practice Apprenticeship</t>
  </si>
  <si>
    <t>9d5352fe-8dc1-e411-80cf-0050569f10c3</t>
  </si>
  <si>
    <t>6rNcJbWoS4h1KOsbGnf4SVQiWspzYcU/PaS7G4gdooOtWgO6D2Hx0ht0JkBR6hvuJqF+nhsqT5YQYaN0QmaTUw==</t>
  </si>
  <si>
    <t>MAN00760 - Doctorate in Clinical Psychology (ClinPsyD)</t>
  </si>
  <si>
    <t>University of Manchester</t>
  </si>
  <si>
    <t>9f5352fe-8dc1-e411-80cf-0050569f10c3</t>
  </si>
  <si>
    <t>ve5FgcgmacOk6CADxCVb4mpx8btISSQ8OwSqslmOnPWJg6jqC5xt7xgSAmm5BzxoUOhW0sNGbFS/jLGXXyjn9A==</t>
  </si>
  <si>
    <t>MAN00761 - Educational and Child Psychology (D.Ed.Ch.Psychol)</t>
  </si>
  <si>
    <t>Educational and Child Psychology (D.Ed.Ch.Psychol)</t>
  </si>
  <si>
    <t>b35352fe-8dc1-e411-80cf-0050569f10c3</t>
  </si>
  <si>
    <t>mL4R24jDaigXlhE9ETLSpLRxmt5oVjoSBRCYAdE1nGcRi/+uHMqP0nlcxBpXSTSM06j42TkIFtMxUWdo5JBARg==</t>
  </si>
  <si>
    <t>MAN00771 - Doctorate in Counselling Psychology</t>
  </si>
  <si>
    <t>Doctorate in Counselling Psychology</t>
  </si>
  <si>
    <t>b95352fe-8dc1-e411-80cf-0050569f10c3</t>
  </si>
  <si>
    <t>M4TkcR/vB4vyD8/U21FfpZswk0fuv4xylTrqylD9rOKLUKjrI8k61zLJzKWZrTDKppIzKanNQvXwGmoy4fO0iw==</t>
  </si>
  <si>
    <t>MAN00774 - BSc (Hons) Healthcare Science (Audiology)</t>
  </si>
  <si>
    <t>c15352fe-8dc1-e411-80cf-0050569f10c3</t>
  </si>
  <si>
    <t>9qCK0tWTnyJ0xB5aavhtm7NxsPlLoQXe22QPjAwN4C9e+Cfk2HFakSnOPpP3qvCDqd7JAPCkJWJGPihPhky09w==</t>
  </si>
  <si>
    <t>MAN00778 - MSc Audiology (with clinical competency certificate - CCC)</t>
  </si>
  <si>
    <t>MSc Audiology (with clinical competency certificate - CCC)</t>
  </si>
  <si>
    <t>c35352fe-8dc1-e411-80cf-0050569f10c3</t>
  </si>
  <si>
    <t>R/XAxJy5EHCceCvy6o5sP3pFigJtFhrbvT9J32qQf6k83XsXDyPYECPG/HKsumYs665iDqtfG0772MhAWU36yg==</t>
  </si>
  <si>
    <t>MAN00779 - Pg Dip Audiology (with clinical competency certificate - CCC)</t>
  </si>
  <si>
    <t>Pg Dip Audiology (with clinical competency certificate - CCC)</t>
  </si>
  <si>
    <t>c5698e43-8ec1-e411-80cf-0050569f10c3</t>
  </si>
  <si>
    <t>1LTvla0smM5pqQeCpzX+/SKzsXZsR6Gux9Ulz4Arj+LiOoiTwAOYeifDL8CzLAGvObCP7e9MiS2y+kpzpNMoeg==</t>
  </si>
  <si>
    <t>MAN01380 - BSc (Hons) Speech and Language Therapy</t>
  </si>
  <si>
    <t>ab4e6257-11a1-e611-80e6-0050569f10c3</t>
  </si>
  <si>
    <t>aWOM4AX0tjOlmO9aT2Rzd2305klHDaSTfchN4nUpQK94CfIOqgNfW4qZONSVURUJofF9rRYV6/VIPvVMpYbXMw==</t>
  </si>
  <si>
    <t>MAN01766 - Masters in Speech and Language Therapy</t>
  </si>
  <si>
    <t>Masters in Speech and Language Therapy</t>
  </si>
  <si>
    <t>3136d313-d6c3-e711-80f1-0050569f10c3</t>
  </si>
  <si>
    <t>VYH1uOzUFpwN9LLrylWw9+W8H8rLKu7JuhbZU2hMUvtPKv2mu0E8fZgPgLp6MtPxTW7jQ8uca5cBXuOMj3GugA==</t>
  </si>
  <si>
    <t>MAN01923 - BSc (Hons) Speech and Language Therapy</t>
  </si>
  <si>
    <t>c55352fe-8dc1-e411-80cf-0050569f10c3</t>
  </si>
  <si>
    <t>KMlVkEMlGTr6Y1PDFPTstZ6RVaHAmL3WA4h//h66732t0R9OMzcIHf+627xL4bAhNJgAns//sG6HN62dfKcZSA==</t>
  </si>
  <si>
    <t>MET00780 - Doctorate in Counselling Psychology and Psychotherapy by Professional Studies (DCPsych)</t>
  </si>
  <si>
    <t>Doctorate in Counselling Psychology and Psychotherapy by Professional Studies (DCPsych)</t>
  </si>
  <si>
    <t>Metanoia Institute</t>
  </si>
  <si>
    <t>Middlesex University</t>
  </si>
  <si>
    <t>0b5452fe-8dc1-e411-80cf-0050569f10c3</t>
  </si>
  <si>
    <t>2Fw51vadmm/dmCGEUJOdSlKLOJTCMWHE+dNhwrBCJDY//YWr2OrZEJMQm5Ty04Efsyui9ffCodk6o3E3c9K7Sg==</t>
  </si>
  <si>
    <t>MID00815 - BSc (Hons) Applied Biomedical Science</t>
  </si>
  <si>
    <t>d55352fe-8dc1-e411-80cf-0050569f10c3</t>
  </si>
  <si>
    <t>yMQB6dTAgjnkGRmPq9U5E79I6uF9nni4Vn7fPajusQHVjwEW0X1ddR2FXJksE+fwRvYKx6pYu5TZXlKN9t32fg==</t>
  </si>
  <si>
    <t>MMU00788 - BSc (Hons) Physiotherapy</t>
  </si>
  <si>
    <t>Manchester Metropolitan University</t>
  </si>
  <si>
    <t>db5352fe-8dc1-e411-80cf-0050569f10c3</t>
  </si>
  <si>
    <t>nYIp2qGqoLIP4iEDIPKAa/V3PNiGK34JPxrieO1gzQrBE2DNOds1iWQsghWMNv3ItSmHm8gohE3aQgPJK8pFpg==</t>
  </si>
  <si>
    <t>MMU00791 - BSc (Hons) Psychology and Speech Pathology</t>
  </si>
  <si>
    <t>BSc (Hons) Psychology and Speech Pathology</t>
  </si>
  <si>
    <t>dd5352fe-8dc1-e411-80cf-0050569f10c3</t>
  </si>
  <si>
    <t>i1omZVLqbB9CusEuR5fOb2sR0IdBx4VD5qAt/ZuOvsdeQ/AKx1mnrPwrrYfHK1J+biBd2gCdhAA7M9a2bLu6iQ==</t>
  </si>
  <si>
    <t>MMU00792 - BSc (Hons) Speech Pathology and Therapy</t>
  </si>
  <si>
    <t>BSc (Hons) Speech Pathology and Therapy</t>
  </si>
  <si>
    <t>df5352fe-8dc1-e411-80cf-0050569f10c3</t>
  </si>
  <si>
    <t>W/yfzzodbxGNs6fT63Llqz6xX8XpBEGu3u8u+mFeDrCY1H7RYnqW7Rst1duRlQuQt5tduFIfR9pfOUmYXXN/3w==</t>
  </si>
  <si>
    <t>MMU00793 - MSc Physiotherapy (Pre-registration)</t>
  </si>
  <si>
    <t>e15352fe-8dc1-e411-80cf-0050569f10c3</t>
  </si>
  <si>
    <t>PeHaUw3W8mlKiIsp3m8qW0i74P/QkDCl8fXNnYCDqlxRAGcARY3HrJyPNDkSixw3r9AYO0c54OQCHp5tlYXi2Q==</t>
  </si>
  <si>
    <t>MMU00794 - Non-Medical Prescribing</t>
  </si>
  <si>
    <t>e35352fe-8dc1-e411-80cf-0050569f10c3</t>
  </si>
  <si>
    <t>xkXUfjk9KzGKXQGqdhCPz/Nq0OVUZiDydsWR1JdKs3gAjndqrYMFR38CGwE7ko7afFHnZTImdpbOvHDv33jDYQ==</t>
  </si>
  <si>
    <t>MMU00795 - BSc (Hons) Healthcare Sciences - Life Sciences (Blood Sciences)</t>
  </si>
  <si>
    <t>BSc (Hons) Healthcare Sciences - Life Sciences (Blood Sciences)</t>
  </si>
  <si>
    <t>e75352fe-8dc1-e411-80cf-0050569f10c3</t>
  </si>
  <si>
    <t>XgfjsKKMkNEtDWPqqELZi+SeQuQNIwslMQCJuImexlDOZ0pTXIwdtqYtGFhemjY/v2KBnSUzcl4e3uLBBDFRxQ==</t>
  </si>
  <si>
    <t>MMU00797 - BSc (Hons) Healthcare Sciences - Life Sciences (Cellular Sciences)</t>
  </si>
  <si>
    <t>BSc (Hons) Healthcare Sciences - Life Sciences (Cellular Sciences)</t>
  </si>
  <si>
    <t>eb5352fe-8dc1-e411-80cf-0050569f10c3</t>
  </si>
  <si>
    <t>JV1GmKCvLN/lu4iDaydSPcKFLQR8vFCrM6mJzzoPMOJFEA1zWrwppwFlqA7+hA8TRgkCYrY96E9x40C4Sm/VUw==</t>
  </si>
  <si>
    <t>MMU00799 - BSc (Hons) Healthcare Sciences - Life Sciences (Genetic Sciences)</t>
  </si>
  <si>
    <t>BSc (Hons) Healthcare Sciences - Life Sciences (Genetic Sciences)</t>
  </si>
  <si>
    <t>ef5352fe-8dc1-e411-80cf-0050569f10c3</t>
  </si>
  <si>
    <t>s6X6HZRL7ENIB2UMvuYbPltAOdGUL0nx2CHrSogOun2PFtPzFfO2+UPcUNEBne+Vni84d0wrNdMRMKWPLG1x2Q==</t>
  </si>
  <si>
    <t>MMU00801 - BSc (Hons) Healthcare Sciences - Life Sciences (Infection Sciences)</t>
  </si>
  <si>
    <t>BSc (Hons) Healthcare Sciences - Life Sciences (Infection Sciences)</t>
  </si>
  <si>
    <t>f35352fe-8dc1-e411-80cf-0050569f10c3</t>
  </si>
  <si>
    <t>wVUiqMUxKFDfRyJz85GvuBVyd1M5tAhn5KgtzkzTmZixs0e8aPbkhYagITUS6fHDWXkfUeA8dtuayjmbKGMEUg==</t>
  </si>
  <si>
    <t>MMU00803 - Non-Medical Prescribing</t>
  </si>
  <si>
    <t>f55352fe-8dc1-e411-80cf-0050569f10c3</t>
  </si>
  <si>
    <t>aXL50hxXPapUYECi99dDhxhiYKaUIAXgaLZOfhs01tLBqX8P2FZ56TxaGzERbpY/TqzKVgAXzldNQlidsX7jXQ==</t>
  </si>
  <si>
    <t>MMU00804 - MSc (Pre-Registration) Speech and Language Therapy</t>
  </si>
  <si>
    <t>MSc (Pre-Registration) Speech and Language Therapy</t>
  </si>
  <si>
    <t>bef7b97a-7f27-e811-80fa-0050569f10c3</t>
  </si>
  <si>
    <t>TwCQpzZzR5FB8aJ8PByiyS98tAC0EFNPMAsnuGwxauJkogExaB4yoR+MFqhOL1vqMeOgXbGChlsp1ucXxVxCkg==</t>
  </si>
  <si>
    <t>MMU02014 - MSc Dietetics</t>
  </si>
  <si>
    <t>56352020-b090-e811-8103-0050569f10c3</t>
  </si>
  <si>
    <t>IaXaLZqDucKp5Fv8RVNmrBGu544QZ6Ng2eeUrwh2bg9WnQotw2H/hG5PEE6GuP05yHs7DVAafoTwg0IHXDc1Bw==</t>
  </si>
  <si>
    <t>MMU02069 - BSc (Hons) Healthcare Sciences - Life Sciences (Blood Sciences)</t>
  </si>
  <si>
    <t>8fe65176-b090-e811-8103-0050569f10c3</t>
  </si>
  <si>
    <t>k7k9zeaS+3M5vn/MYUlz1aWwIAiMcpij2Slmo8KSbowvR4/e47Xzly1WLJ2mOWQhekDXWIGaIgV4UFkPgCogxQ==</t>
  </si>
  <si>
    <t>MMU02070 - BSc (Hons) Healthcare Sciences - Life Sciences (Cellular Sciences)</t>
  </si>
  <si>
    <t>fd7f45a4-b090-e811-8103-0050569f10c3</t>
  </si>
  <si>
    <t>dd10Np3JuM5IhGz2lGc8T6QF+SmUinVHRY/ygg9e4xwhNmhGybAjBC9gSg45VAxLocI0ZehmSP64mE/x/gT/5A==</t>
  </si>
  <si>
    <t>MMU02071 - BSc (Hons) Healthcare Sciences - Life Sciences (Infection Sciences)</t>
  </si>
  <si>
    <t>d485ded9-b090-e811-8103-0050569f10c3</t>
  </si>
  <si>
    <t>kgOOug2T4eGaYjB0SE0cZFWhrabnCaukVfy/6LHnCIKhwm8OYGrJZikqNnK/c+okeI4htIdqKGJqeZXOAk//bQ==</t>
  </si>
  <si>
    <t>MMU02072 - BSc (Hons) Healthcare Sciences - Life Sciences (Genetic Sciences)</t>
  </si>
  <si>
    <t>b1f66ab4-6c1a-e911-8119-0050569f10c3</t>
  </si>
  <si>
    <t>sdriqhypmudOLvWkxMxIgk5bJJ7iX2JUjf6Nwymlz/qupFdfpYhyAfclFOKj//YZXEscMKgbnicIRVsNLnPjnw==</t>
  </si>
  <si>
    <t>MMU02137 - BSc (Hons) Speech and Language Therapy</t>
  </si>
  <si>
    <t>c53c4108-b2fc-e911-812e-0050569f10c3</t>
  </si>
  <si>
    <t>ddXpDxqd2Ye8+9g0BaOwFay8qnjyQBN1szJV2ufK8OMelXNciCee+GNS53bHpfRDqCz/B1krAyhNpfO0N+NdrQ==</t>
  </si>
  <si>
    <t>MMU02281 - Postgraduate Diploma in Forensic Psychology Practice</t>
  </si>
  <si>
    <t>Postgraduate Diploma in Forensic Psychology Practice</t>
  </si>
  <si>
    <t>8763f3cc-860b-ea11-8130-0050569f10c3</t>
  </si>
  <si>
    <t>EoYf8EsRT0d99HiIbFYOSSHAC2BPj07rCOdj5KOTKSSlSMcng1LXSq8G/F/IZQKhHwLt9GgtHUxKSMFiu4YGlg==</t>
  </si>
  <si>
    <t>MMU02300 - BSc (Hons) Applied Biomedical Science (ABMS)</t>
  </si>
  <si>
    <t>BSc (Hons) Applied Biomedical Science (ABMS)</t>
  </si>
  <si>
    <t>16e29438-870b-ea11-8130-0050569f10c3</t>
  </si>
  <si>
    <t>ZD4HXoOD8UiY/BhO2V2moCpu3uwuFUf9t6Fs0VC73cyD1fwg1ICMfWQS3tifE+1wHGwAhYkreqpBwtBKsX8aOg==</t>
  </si>
  <si>
    <t>MMU02301 - BSc (Hons) Applied Biomedical Science (ABMS)</t>
  </si>
  <si>
    <t>173cc37b-3203-e711-80ea-0050569f10c3</t>
  </si>
  <si>
    <t>A71z5YWlshEzYmTTv6IyzCjMbfzXHcjqUCc5iE5FFboWLNXb/CraBXaMBzRoWvt1tEIZuNHvK1f47LOzXb6Yrw==</t>
  </si>
  <si>
    <t>MPT01817-Medipro level 6 Paramedic Practice</t>
  </si>
  <si>
    <t>Medipro level 6 Paramedic Practice</t>
  </si>
  <si>
    <t>Medipro Limited</t>
  </si>
  <si>
    <t>Qualsafe Awards Ltd</t>
  </si>
  <si>
    <t>075452fe-8dc1-e411-80cf-0050569f10c3</t>
  </si>
  <si>
    <t>14ijkOgtf+m9/3J5DQbryX3wB3VAwzr7n4ciRc0D1NY4atq3puK/T4UDVN+SGQK9c9D/zggw9lb7C9SXbKL1jg==</t>
  </si>
  <si>
    <t>MSP00813 - Postgraduate Certificate in Independent and Supplementary Prescribing</t>
  </si>
  <si>
    <t>Postgraduate Certificate in Independent and Supplementary Prescribing</t>
  </si>
  <si>
    <t>Medway School of Pharmacy</t>
  </si>
  <si>
    <t>Universities of Greenwich and Kent</t>
  </si>
  <si>
    <t>c4c2933d-8ec1-e411-80cf-0050569f10c3</t>
  </si>
  <si>
    <t>dvpSNF4zkkHu/tNnYvWzz7YEcBrK9BjUQSmZTX/4yND9oXApOvl2KhdJV+287LrQ3wvom+tu64TG/M2GhUGCHw==</t>
  </si>
  <si>
    <t>MSP01274 - Postgraduate Certificate in Supplementary Prescribing</t>
  </si>
  <si>
    <t>Postgraduate Certificate in Supplementary Prescribing</t>
  </si>
  <si>
    <t>e2ff66e6-8dc1-e411-80cf-0050569f10c3</t>
  </si>
  <si>
    <t>1smsgfQ9IUy36i3+Z85ng1AfIhGen/3K2F/UtvXC9GTc5VUXtA6/yrFGnQtqrdjxr6E991wVwLJAlLmq5ENOtg==</t>
  </si>
  <si>
    <t>NAP00414 - Non Medical Prescribing for Nurses Midwives and Allied Health Professionals</t>
  </si>
  <si>
    <t>Non Medical Prescribing for Nurses Midwives and Allied Health Professionals</t>
  </si>
  <si>
    <t>Edinburgh Napier University</t>
  </si>
  <si>
    <t>26229b93-5807-e811-80f8-0050569f10c3</t>
  </si>
  <si>
    <t>TEz9wGV1ZFFhxGeumEX/kJgfIzY5u7zq0M0tnmdW7rHSfU3KUxh0hvmrIYQZHAg4cRD1hm8C3eMVM1LxQtG8pA==</t>
  </si>
  <si>
    <t>NAP01990-MSc Pre-Registration in Occupational Therapy</t>
  </si>
  <si>
    <t>MSc Pre-Registration in Occupational Therapy</t>
  </si>
  <si>
    <t>20c1030a-5907-e811-80f8-0050569f10c3</t>
  </si>
  <si>
    <t>7Ds+J0+9ZCsRFLbVHrSDcfF6Mqgi1Oc0Gz6gnP5qU4vqF9Is4wC6gop6kFechw3VHUHANkpyvT/k4LLJPUNFuQ==</t>
  </si>
  <si>
    <t>NAP01991 - MSc Pre-Registration in Physiotherapy</t>
  </si>
  <si>
    <t>MSc Pre-Registration in Physiotherapy</t>
  </si>
  <si>
    <t>610ee3cf-c9c0-e811-810c-0050569f10c3</t>
  </si>
  <si>
    <t>zroA6t3pI46YRw+0qGBQLpQwfT2OdvWDcVUhwdJSifid+JlGNyBpnuoKTnNx9KIH0HxbH9rlcOt4qnLHP4xCsA==</t>
  </si>
  <si>
    <t>NAP02086-Post Graduate Diploma in Physiotherapy (Pre-Registration)</t>
  </si>
  <si>
    <t>Post Graduate Diploma in Physiotherapy (Pre-Registration)</t>
  </si>
  <si>
    <t>dced7f4e-cac0-e811-810c-0050569f10c3</t>
  </si>
  <si>
    <t>vYZQNhPOMJ9Ch5Y5aVeitbjpK0eZHMyIEjpsIkEkueX5g2/p4u+EcRJ3NpaKXLraLEr5ZqzjkVBItYMNycZmfg==</t>
  </si>
  <si>
    <t>NAP02087-Post Graduate Diploma in Occupational Therapy (Pre-Registration)</t>
  </si>
  <si>
    <t>Post Graduate Diploma in Occupational Therapy (Pre-Registration)</t>
  </si>
  <si>
    <t>f03002ca-d7c1-ea11-813d-0050569f10c3</t>
  </si>
  <si>
    <t>j2t+p9peju4YWrA+qnjrSMbki8oo2sCPUMwAgB0G42PA1WFSYc8SW5xJFniw5jzxUrJw07TNvUREGT1amroteA==</t>
  </si>
  <si>
    <t>NAP02383 - Independent and Supplementary Prescribing for Healthcare Professionals</t>
  </si>
  <si>
    <t>Independent and Supplementary Prescribing for Healthcare Professionals</t>
  </si>
  <si>
    <t>3522d9ae-f596-e711-80f1-0050569f10c3</t>
  </si>
  <si>
    <t>8HxOwp6JAKdtUm36gMp/u/5HC0bGfJT7F351S5r7QQeRgLuB7r9H+VpM5BTcl1jV4+Otxh6w91+I7D8xIX6FzQ==</t>
  </si>
  <si>
    <t>NCD01901 - BSc (Hons) Podiatry</t>
  </si>
  <si>
    <t>New College Durham</t>
  </si>
  <si>
    <t>The Open University</t>
  </si>
  <si>
    <t>167524b4-fe96-e711-80f1-0050569f10c3</t>
  </si>
  <si>
    <t>aX+6VE7S0u7j7djNb2t0O6StAfzbrVgcJX4onxWcOU86/yS3tZOby/wXVs2FRc4VWthKRwZ+I9QkjFqRMv+cAQ==</t>
  </si>
  <si>
    <t>NCD01902 - Certificate in Local Anaesthesia</t>
  </si>
  <si>
    <t>Certificate in Local Anaesthesia</t>
  </si>
  <si>
    <t>POM – Administration</t>
  </si>
  <si>
    <t>1fc68d54-ff96-e711-80f1-0050569f10c3</t>
  </si>
  <si>
    <t>IeigPD5fDaMoWct3lE/JQ9Jd6bds/zoy/++518WUKyENxSFYRD66Cb7sKD/bu5jbMwqxKWBjmmhANbDeST4YnA==</t>
  </si>
  <si>
    <t>NCD01903 - Prescription Only Medicine Certificate</t>
  </si>
  <si>
    <t>Prescription Only Medicine Certificate</t>
  </si>
  <si>
    <t>POM - Sale / Supply (CH)</t>
  </si>
  <si>
    <t>1f5452fe-8dc1-e411-80cf-0050569f10c3</t>
  </si>
  <si>
    <t>HFwP2mKr2929LLkW4aQhWTg2TMoxLSM36sIv2f/1QN1bpp0yjkXuRyuZ4/NrgWGSgPOi+cwtZV13zoff5JBx0w==</t>
  </si>
  <si>
    <t>NCL00825 - Doctorate in Applied Educational Psychology</t>
  </si>
  <si>
    <t>Doctorate in Applied Educational Psychology</t>
  </si>
  <si>
    <t>Newcastle University</t>
  </si>
  <si>
    <t>255452fe-8dc1-e411-80cf-0050569f10c3</t>
  </si>
  <si>
    <t>l5FYI9UlURCXZeDZrfwLrLtvn+4vm0m3IKwH3PhVQ33CQ+JGG8+k53mx/6QNlBJ+VeK7evCzkljj5doYvNBNHA==</t>
  </si>
  <si>
    <t>NCL00828 - Doctorate in Clinical Psychology (DClinPsychol)</t>
  </si>
  <si>
    <t>275452fe-8dc1-e411-80cf-0050569f10c3</t>
  </si>
  <si>
    <t>bz3xeI/kdFLfwMrMGnIggxEHTEDBjeSCwDwIm6ehhit9vqSE439rhuZG0edcgetux/sZNpEWYoxak0QOaGtgHA==</t>
  </si>
  <si>
    <t>NCL00829 - MSc Language Pathology</t>
  </si>
  <si>
    <t>MSc Language Pathology</t>
  </si>
  <si>
    <t>295452fe-8dc1-e411-80cf-0050569f10c3</t>
  </si>
  <si>
    <t>Z+H2PL1J4HFjEUQQQo2A2QfnlS6MYl4+2gScYEhZ3zbuiZbwgIcca5wCo3nqjuJcFP6n0qHXJSV3eqI0ah2IPg==</t>
  </si>
  <si>
    <t>NCL00830 - BSc (Hons) Speech and Language Sciences</t>
  </si>
  <si>
    <t>BSc (Hons) Speech and Language Sciences</t>
  </si>
  <si>
    <t>e0dea25d-701b-e711-80ea-0050569f10c3</t>
  </si>
  <si>
    <t>jR4Wm23TNeM2F8pLXP4NTlRY3z7k1MlAqrd2WutOthR4oFD7++z/Zjp32MJT6Fu5dTqkQpkwDRVqkR0YiGGQjg==</t>
  </si>
  <si>
    <t>NCL01832-Master of Speech and Language Sciences</t>
  </si>
  <si>
    <t>Master of Speech and Language Sciences</t>
  </si>
  <si>
    <t>04b2343f-f8ba-e711-80f1-0050569f10c3</t>
  </si>
  <si>
    <t>xG9QxJxtwSPtTn7pbObdIAWqwaFdaFMlJ89C4t4J3zusghd6txJ0awlexDQPpTHTECr7NMd7x42AnAVnBLGmxA==</t>
  </si>
  <si>
    <t>NCL01918 - BSc (Hons) Speech and Language Therapy</t>
  </si>
  <si>
    <t>912cd0bf-910d-e811-80f8-0050569f10c3</t>
  </si>
  <si>
    <t>b1K28D39MOMqfKIj9NTEYWk2vWRMpcL8YfUYBed+pvT1HKQ7EHSYi7NmAwxO9kKFglWWC2Tvs+ICh975xj3pqw==</t>
  </si>
  <si>
    <t>NCL01997 - Post-graduate Diploma in Forensic Psychology Practice</t>
  </si>
  <si>
    <t>Post-graduate Diploma in Forensic Psychology Practice</t>
  </si>
  <si>
    <t>6dbee5af-8dac-e911-812c-0050569f10c3</t>
  </si>
  <si>
    <t>J+8iiwx4ulXQc9MnpW/16hV2JW4JKaLd4jsKxey8FMWX1z0v6mf8BH5QpnHtTEDrVQqJAkx+EXkLkLWbBUSJqQ==</t>
  </si>
  <si>
    <t>NCL02228 - Master of Dietetics</t>
  </si>
  <si>
    <t>Master of Dietetics</t>
  </si>
  <si>
    <t>aaa14d6b-89af-e911-812c-0050569f10c3</t>
  </si>
  <si>
    <t>gnVCnkqg+nNoG9KPgK1n0+XmJlJsQM9ZoiB1gAG9e7FFS2deqkwO2hzgXDWKIEn189gmYA710cnbCuLmHIWJ4Q==</t>
  </si>
  <si>
    <t>NCL02230 - BSc (Hons) Dietetics</t>
  </si>
  <si>
    <t>da703b0f-42db-e711-80f1-0050569f10c3</t>
  </si>
  <si>
    <t>pCZO6Qy32HnHdQAzkYkLjjg+xlmM/1l3ThIy5beXGvGzCf+o+XNlRCKueM50vv62yCF3oN2ZtBROpipH8LMAHA==</t>
  </si>
  <si>
    <t>NDR01963 - Master of Music Therapy (Nordoff Robbins): Music, Health, Society</t>
  </si>
  <si>
    <t>Master of Music Therapy (Nordoff Robbins): Music, Health, Society</t>
  </si>
  <si>
    <t>Nordoff Robbins</t>
  </si>
  <si>
    <t>92c41293-f5ba-e711-80f1-0050569f10c3</t>
  </si>
  <si>
    <t>i0bXKkAJGrMLeku8iE310yixi+/xRCliIvwWUCh71yIVOIb69G2m93PYUVwJNyj5k2WGQzKbboj/zWiA0bzkzg==</t>
  </si>
  <si>
    <t>NIU01917 - Foundation Degree in Paramedic Practice</t>
  </si>
  <si>
    <t>Foundation Degree in Paramedic Practice</t>
  </si>
  <si>
    <t>University of Ulster and Northern Ireland Ambulance Service</t>
  </si>
  <si>
    <t>University of Ulster</t>
  </si>
  <si>
    <t>22994a04-8ec1-e411-80cf-0050569f10c3</t>
  </si>
  <si>
    <t>hMNq7fWuodI6VY8TZY4RcYUOrfGuoivWMFN8sntp2dFDdezxCTnluUoaVJXLgUAr+24QNSUUVAX9e1yz2lZFcA==</t>
  </si>
  <si>
    <t>NMU00871 - BSc (Hons) Applied Biomedical Science (Sandwich)</t>
  </si>
  <si>
    <t>BSc (Hons) Applied Biomedical Science (Sandwich)</t>
  </si>
  <si>
    <t>Northumbria University at Newcastle</t>
  </si>
  <si>
    <t>d5698e43-8ec1-e411-80cf-0050569f10c3</t>
  </si>
  <si>
    <t>u+EXWwoDzxXT14Sa1Bm0yks5jl3jSVANDZETvUVEoYkm1tJVQ5Q+b2t3sojscYl2bOwEVs6hMtpcIGbxqY1CvA==</t>
  </si>
  <si>
    <t>NMU01388 - MSc Physiotherapy</t>
  </si>
  <si>
    <t>d9698e43-8ec1-e411-80cf-0050569f10c3</t>
  </si>
  <si>
    <t>UfikEGm/4N+hgTCRp34pEsKDOf4O+2Jmt6IR7mEY4KnuUQF+es0oWPt/VZ81PAxQbb2+qad6BQ/aEthjFxtMmQ==</t>
  </si>
  <si>
    <t>NMU01390 - BSc (Hons) Physiotherapy</t>
  </si>
  <si>
    <t>dd698e43-8ec1-e411-80cf-0050569f10c3</t>
  </si>
  <si>
    <t>4nH31RIRSKxt/ZfAwK1hh8MhZZG7aThZWm1dLpgLLIyGzfV+x0TtlPEy//NOgmXf04Ls1kFm1VZeUL5AVFtUNw==</t>
  </si>
  <si>
    <t>NMU01392 - BSc (Hons) Occupational Therapy</t>
  </si>
  <si>
    <t>e1698e43-8ec1-e411-80cf-0050569f10c3</t>
  </si>
  <si>
    <t>3ygiPh9ImAEHolzTq6wY8b3z1Q7M1fSq6aWo5eyp9tBmdr4w48PwLEm1ERBb0UUe7p495FcZJiIdjNsT4IdLlw==</t>
  </si>
  <si>
    <t>NMU01394 - Prescribing for Non Medical Health Professionals</t>
  </si>
  <si>
    <t>Prescribing for Non Medical Health Professionals</t>
  </si>
  <si>
    <t>e3698e43-8ec1-e411-80cf-0050569f10c3</t>
  </si>
  <si>
    <t>ZRnOse9GFjEGnqX9aQi/yJiatYgzjlRt8D5wEZ/bTMwbS5nZwBdZg+geKhO4X+b+HuM96RBSW4OaSSrA1G2I9w==</t>
  </si>
  <si>
    <t>NMU01395 - Diploma of Higher Education Operating Department Practice</t>
  </si>
  <si>
    <t>e5698e43-8ec1-e411-80cf-0050569f10c3</t>
  </si>
  <si>
    <t>7Qt/Y/e63XN7g7gHxxCcTv2Fo8Sjg5TmJGs2S9rYgR/NuQwW8ExjnGLynnUCBts8p6hPmWpFi30bn55oljLilA==</t>
  </si>
  <si>
    <t>NMU01396 - MSc Occupational Therapy (Pre-registration)</t>
  </si>
  <si>
    <t>e7698e43-8ec1-e411-80cf-0050569f10c3</t>
  </si>
  <si>
    <t>o9XuhGr/1GYCEkNK4V0arNhlEvDGxi944Zhj9LmWWMQQgJAJm+c+kaWHYnMBVoBE0cnVs4Ww3C4sUz6UcPuNZw==</t>
  </si>
  <si>
    <t>NMU01397 - BSc (Hons) Applied Biomedical Science</t>
  </si>
  <si>
    <t>e9698e43-8ec1-e411-80cf-0050569f10c3</t>
  </si>
  <si>
    <t>Y7wocMcDzs39ny4bAU7Xau9LrFBKNYE7FIkPSJG2ccvwPJYyQXwbRLWZGvQG57pRvNNsAtwr7FUGKokR2x4soQ==</t>
  </si>
  <si>
    <t>NMU01398 - BSc (Hons) Applied Biomedical Science</t>
  </si>
  <si>
    <t>f2f1e927-b7da-e911-812d-0050569f10c3</t>
  </si>
  <si>
    <t>PXVPi4s79kQ88QxvKeSl9x21HnDo1oxhQOWWN1D4l/7tR2i2zX3s+qwhifh36SHmcpbZxjRYwj7oBw9BZ/BLVg==</t>
  </si>
  <si>
    <t>NMU02247 - BSc (Hons) in Operating Department Practice</t>
  </si>
  <si>
    <t>a15413bf-b7da-e911-812d-0050569f10c3</t>
  </si>
  <si>
    <t>9bYrIoPem1VbTmgnhuGtm5q2vQJ7eBMl5us1c7VgKU21OCKsVTa1YmjIWS4ftPRoD1Pz7CAJ4FnPyacbFWsVug==</t>
  </si>
  <si>
    <t>NMU02248 - BSc (Hons) in Operating Department Practice Integrated Apprenticeship</t>
  </si>
  <si>
    <t>BSc (Hons) in Operating Department Practice Integrated Apprenticeship</t>
  </si>
  <si>
    <t>5f1e58fc-d157-ea11-8137-0050569f10c3</t>
  </si>
  <si>
    <t>v0K22+qNZPIo7KACRk8qzO4N6Oii7Gg/wWSv4C38Tay2FhTv6OnN9btSMdA43BJcuFUoPsYWZ5+tioDKRmSYig==</t>
  </si>
  <si>
    <t>NMU02339 - Non-Medical Prescribing Programme (level 6) (Supplementary Prescribing)</t>
  </si>
  <si>
    <t>Non-Medical Prescribing Programme (level 6) (Supplementary Prescribing)</t>
  </si>
  <si>
    <t>3a684175-d257-ea11-8137-0050569f10c3</t>
  </si>
  <si>
    <t>bPzPrIwEseniDREJ/3G+oV65ogbL7Nk/Tp+TnKQCCRAj72xEVeX68TNDPCT+rVQiRPGrKKw++iKTewEgccArxw==</t>
  </si>
  <si>
    <t>NMU02340 - Non-Medical Prescribing Programme (level 6) (Supplementary Prescribing, Independent Prescribing)</t>
  </si>
  <si>
    <t>Non-Medical Prescribing Programme (level 6) (Supplementary Prescribing, Independent Prescribing)</t>
  </si>
  <si>
    <t>d8c6cbc2-d357-ea11-8137-0050569f10c3</t>
  </si>
  <si>
    <t>OOOWumGNAy0lWam62uLntVy/ePpk/VGSujJNG0UCEz81RVGTJzGb2U8CQ/4irP4yuX7ECbYCmQeGMOb/7VlKqA==</t>
  </si>
  <si>
    <t>NMU02341 - Non-Medical Prescribing Programme (Ievel 7) (Supplementary Prescribing)</t>
  </si>
  <si>
    <t>Non-Medical Prescribing Programme (Ievel 7) (Supplementary Prescribing)</t>
  </si>
  <si>
    <t>b45c8d4d-d457-ea11-8137-0050569f10c3</t>
  </si>
  <si>
    <t>NkGF6Kt/UMW0ZmjBr1RLvi2Luo5qfqakACb2ZEyr+UKqT06oxY3x7ZmTw7IGeK7Twrh7gKKYTjGwNWTsoW87Ew==</t>
  </si>
  <si>
    <t>NMU02342 - Non-Medical Prescribing Programme (level 7) (Supplementary Prescribing, Independent Prescribing)</t>
  </si>
  <si>
    <t>Non-Medical Prescribing Programme (level 7) (Supplementary Prescribing, Independent Prescribing)</t>
  </si>
  <si>
    <t>395452fe-8dc1-e411-80cf-0050569f10c3</t>
  </si>
  <si>
    <t>KvSleEDPv/XPrwAbyxHz0HHuQ4SYxtW2GdTvysmcqTIdvI5ij1cyIvX+YfdDFZsP2Om32UueJ3e2OWkp8WymGg==</t>
  </si>
  <si>
    <t>NOR00838 - FDSc Paramedic Science</t>
  </si>
  <si>
    <t>FDSc Paramedic Science</t>
  </si>
  <si>
    <t>The University of Northampton</t>
  </si>
  <si>
    <t>12994a04-8ec1-e411-80cf-0050569f10c3</t>
  </si>
  <si>
    <t>x0AEyazcfuHlD/lefKiRzpsxbTL1P2LQy4xwjYdfTn52yRtcCgWEWCwnSXDaAHGWjscOP+4g6rZr28LOXSNCdA==</t>
  </si>
  <si>
    <t>NOR00863 - BSc (Hons) Paramedic Science</t>
  </si>
  <si>
    <t>10c3933d-8ec1-e411-80cf-0050569f10c3</t>
  </si>
  <si>
    <t>kdq9zVu9bBrV9uRHKCX/i6cNKT5BhT/0rxvDV7aiVU36td1YjT8s6KJr3izpToGGTH92QCCErznDqZuTNxxc2w==</t>
  </si>
  <si>
    <t>NOR01312 - BSc (Hons) Podiatry</t>
  </si>
  <si>
    <t>14c3933d-8ec1-e411-80cf-0050569f10c3</t>
  </si>
  <si>
    <t>UyonytK8UFrrrW1Z3x6yCLyxIZYDc4/kXkwVY+u4KL+qIrQxQ17bVtqC4fHgwXhsn1889Al8EWzu62ZecxVwpA==</t>
  </si>
  <si>
    <t>NOR01314 - BSc (Hons) Occupational Therapy</t>
  </si>
  <si>
    <t>16c3933d-8ec1-e411-80cf-0050569f10c3</t>
  </si>
  <si>
    <t>DQFlYRpK6l4Eyk/2p6kct7qIIwxJGpzIlzI5HvRmRXebmNxi5qbMJ5sFJjTEMIukCc7NowOmadyHwIIk8zLRVQ==</t>
  </si>
  <si>
    <t>NOR01315 - BSc (Hons) Occupational Therapy</t>
  </si>
  <si>
    <t>9f96282e-3a6c-e511-80d4-0050569f10c3</t>
  </si>
  <si>
    <t>HG3mX/wSz7OkQziJlcItOX8jq4z1rTkxZoeEf+ImTWYmeTYK4Vk4LGWzKY2zRPOa/AxOlW3MpK7km/4X+mLBZg==</t>
  </si>
  <si>
    <t>NOR01628 - Supplementary and Independent Prescribing for Allied Health Professionals</t>
  </si>
  <si>
    <t>41c9bce2-3b55-e911-811c-0050569f10c3</t>
  </si>
  <si>
    <t>u2GC8o44aCNgk65PERfx9vqznUT8Oqc9AB6DIMcwiaXnEUZTVyUu39JsK58YED/DAbv+brfDFthwF9MAuWjxCA==</t>
  </si>
  <si>
    <t>NOR02161 - BSc (Hons) Occupational Therapy - Apprenticeship Route</t>
  </si>
  <si>
    <t>BSc (Hons) Occupational Therapy - Apprenticeship Route</t>
  </si>
  <si>
    <t>ea9f921b-cf3d-ea11-8135-0050569f10c3</t>
  </si>
  <si>
    <t>kwQdt0bJ3EvrokcAfnL9ngFlkd7zFM2fPoCcflES1XcN8iwiCkrRc19x2kaXskKv6GT+7y+4+kKXZaQDVotIUQ==</t>
  </si>
  <si>
    <t>NOR02319 - MSc Physiotherapy (pre-registration)</t>
  </si>
  <si>
    <t>455452fe-8dc1-e411-80cf-0050569f10c3</t>
  </si>
  <si>
    <t>h+4hUQv9pI+SfFLIHToUKKIEx9hK0sjpTbHoiL1OFDfXSpWISIeHW5a64FGl8Kil2UJiYmCjjZ8VKF4uqkTRUQ==</t>
  </si>
  <si>
    <t>NOT00844 - Doctorate in Applied Educational Psychology (D.App.Ed.Psy)</t>
  </si>
  <si>
    <t>Doctorate in Applied Educational Psychology (D.App.Ed.Psy)</t>
  </si>
  <si>
    <t>University of Nottingham</t>
  </si>
  <si>
    <t>495452fe-8dc1-e411-80cf-0050569f10c3</t>
  </si>
  <si>
    <t>uSTqXF539M0llOYCRvt82S3ETY201Mt2Oafbf+xdmfp7gwPSOtZZxY40LV1c2mCIxXk1tP2+uaIGGzxyF/oOTA==</t>
  </si>
  <si>
    <t>NOT00846 - Professional Doctorate in Forensic Psychology</t>
  </si>
  <si>
    <t>Professional Doctorate in Forensic Psychology</t>
  </si>
  <si>
    <t>4b5452fe-8dc1-e411-80cf-0050569f10c3</t>
  </si>
  <si>
    <t>y5zXc4/gBzfqQHeOwBwaY6h3ur3JyM/8XqpaXPCpM4NsSsvcgqmDzsE+7JtuxxbEXRz0QbnDoxtj1sXvWW5w2Q==</t>
  </si>
  <si>
    <t>NOT00847 - Doctorate in Clinical Psychology (DclinPsy)</t>
  </si>
  <si>
    <t>4d5452fe-8dc1-e411-80cf-0050569f10c3</t>
  </si>
  <si>
    <t>ZoW654wP2+KcOZQogmzNrJiFbnteLPAESSIm3WCzMpHKwMDEa1ZZCdO+G+LbwIk7poMCOOePtJEXUGvN1aDKkg==</t>
  </si>
  <si>
    <t xml:space="preserve">NOT00848 - Non medical prescribing for Allied Health Professionals, Degree level </t>
  </si>
  <si>
    <t>Non medical prescribing for Allied Health Professionals, Degree level</t>
  </si>
  <si>
    <t>4f5452fe-8dc1-e411-80cf-0050569f10c3</t>
  </si>
  <si>
    <t>Hh5ib3M7/UtNvz1Xlvnu7L5DP28DCuGBM4za2E+zX87SSrRWducdmCAGikNTPr+vrhIGcYvJ5xH3rvRLHlPynQ==</t>
  </si>
  <si>
    <t xml:space="preserve">NOT00849 - Non medical prescribing for Allied Health Professionals, Masters level </t>
  </si>
  <si>
    <t>Non medical prescribing for Allied Health Professionals, Masters level</t>
  </si>
  <si>
    <t>5d5452fe-8dc1-e411-80cf-0050569f10c3</t>
  </si>
  <si>
    <t>hrAi5Q1EwUg5B7F+Tug0IllZxMNKL1++1Y14aOS3hJgGfhJUU5RRBtOzPTmMVJbIuQAs6YnUEpgq2LjCN49JtQ==</t>
  </si>
  <si>
    <t>NOT00856 - BSc (Hons) Physiotherapy</t>
  </si>
  <si>
    <t>5f5452fe-8dc1-e411-80cf-0050569f10c3</t>
  </si>
  <si>
    <t>vpcc5NQqosuqv+IZBNCxc3yEyQMkC7bOxmIenUkiNUJ6xu0V4vGWo3RUxXDzZsghfqCng+A/u3Mn6+CrNQnpcg==</t>
  </si>
  <si>
    <t>NOT00857 - Masters of Nutrition (MNutr)</t>
  </si>
  <si>
    <t>Masters of Nutrition (MNutr)</t>
  </si>
  <si>
    <t>0e994a04-8ec1-e411-80cf-0050569f10c3</t>
  </si>
  <si>
    <t>RaG1TcL16gduNlOHRafXF1yEO08KMwNJ+jf4+rK6lThEiifktmdRxM2tO76WTfsH89z4wjbSMTMQrtY8E0/+Hw==</t>
  </si>
  <si>
    <t>NOT00861 - Top up Professional Doctorate in Forensic Psychology</t>
  </si>
  <si>
    <t>Top up Professional Doctorate in Forensic Psychology</t>
  </si>
  <si>
    <t>c0de5d05-9392-e511-80db-0050569f10c3</t>
  </si>
  <si>
    <t>pAUQvSC4n/b67nsTbpGktUuRaqou2anv9uplR7v2+n9N5d+eHkBz0CCXl5YxFJ6SPYgUFk3zpCbC5H9AHNWuDg==</t>
  </si>
  <si>
    <t xml:space="preserve">NOT01652 - Non medical prescribing for Allied Health Professionals, Degree level </t>
  </si>
  <si>
    <t>d2df89c7-9392-e511-80db-0050569f10c3</t>
  </si>
  <si>
    <t>Dy/gqzIrMoIZTSou7Y9A81njS2QqzkyELvb1Un/vIZxblO8AtoCjDQSKj+CmwuPvjKNy8vJvNcwSEylclVm58Q==</t>
  </si>
  <si>
    <t xml:space="preserve">NOT01653 - Non medical prescribing for Allied Health Professionals, Masters level </t>
  </si>
  <si>
    <t>768a7cf6-76f9-e911-812e-0050569f10c3</t>
  </si>
  <si>
    <t>22IODQRDJFqJCa06PKWT9njTOE+Gc4XU37dBVJWVyeO6E/owgll9c5Qdvjn0La8QZkin+EF0simgNFxodOz0Eg==</t>
  </si>
  <si>
    <t>NSH02278 - Certificate of Completion of Scientist Training Programme</t>
  </si>
  <si>
    <t>Certificate of Completion of Scientist Training Programme</t>
  </si>
  <si>
    <t>The National School of Healthcare Science</t>
  </si>
  <si>
    <t>18994a04-8ec1-e411-80cf-0050569f10c3</t>
  </si>
  <si>
    <t>gAK/Sygye9WBn+EiChQWZxLVoAedvDYeV1Q2jB6I0oRi7CsKpJGPApmURys2aPr0UEb/PDv34ArR85zzOk3zrg==</t>
  </si>
  <si>
    <t>NSP00866 - Doctorate in Counselling Psychology and Psychotherapy by Professional Studies (DCPsych)</t>
  </si>
  <si>
    <t>New School of Psychotherapy and Counselling and Middlesex University</t>
  </si>
  <si>
    <t>cafc1414-2ea5-e811-8107-0050569f10c3</t>
  </si>
  <si>
    <t>DsMqxaf+YepqP6xF8jjN/MTNEJMPDIhSdSn8zkaxN0VAtWZZCtIWeDTwZk1uytmQsMPWT4+8CKZC7pb+fwL1kg==</t>
  </si>
  <si>
    <t>NTU02077 - BSc (Hons) Paramedic Science</t>
  </si>
  <si>
    <t>Nottingham Trent University</t>
  </si>
  <si>
    <t>625a931b-5b60-e911-811d-0050569f10c3</t>
  </si>
  <si>
    <t>OUlbzkWR0mXOQMMBrRqDdXrANZBWfQfs/4Bo4/JISdpjcOsAwuews9ZZParQZvG5T7mrbxJ4gtKmKFjRFaNv/w==</t>
  </si>
  <si>
    <t>NTU02176 - MSc Paramedic Science</t>
  </si>
  <si>
    <t>716c526a-3381-e911-811f-0050569f10c3</t>
  </si>
  <si>
    <t>0WL4SgYR1cZG4gNNMCzmUDTBssh7s+GO+Cx9cHleXFd/CfWHMA8Q7Idt2F9LteVBIxwOD8uCc1KKcgHbbG8KEA==</t>
  </si>
  <si>
    <t>NTU02189 - BSc (Hons) Paramedic Science</t>
  </si>
  <si>
    <t>9b2968da-8dc1-e411-80cf-0050569f10c3</t>
  </si>
  <si>
    <t>8G9etj4fcrEILbFUbrM2uE0SdA5Y/3a/DfzTMamCm6+wIhcmkWX73KNdaLCjxKzaA7IpNimyJwN94cWP3IRhZw==</t>
  </si>
  <si>
    <t>OBU00161 - BSc (Hons) Operating Department Practice</t>
  </si>
  <si>
    <t>Oxford Brookes University</t>
  </si>
  <si>
    <t>015452fe-8dc1-e411-80cf-0050569f10c3</t>
  </si>
  <si>
    <t>OkfROIoyQyuKUiEcFUBGnpe6cQJ+CyKHkuzGXjA2CdKqcvmizx93fnSCOTzu5eaCqXtgKZvTZlmMInDQRIvxYw==</t>
  </si>
  <si>
    <t>OBU00810 - MSc Occupational Therapy (Pre-registration)</t>
  </si>
  <si>
    <t>035452fe-8dc1-e411-80cf-0050569f10c3</t>
  </si>
  <si>
    <t>0uO9pUR8pAEB3nQ9+T6dMe8tCXDfVKlFGtE1eXzpwHUSXY27GcPuu+LW2+LUM1FUx2oQlfk/vE2XVuH3NrYHNQ==</t>
  </si>
  <si>
    <t>OBU00811 - MSc Physiotherapy (Pre-registration)</t>
  </si>
  <si>
    <t>28994a04-8ec1-e411-80cf-0050569f10c3</t>
  </si>
  <si>
    <t>QUJIZzVBchL/Ev1YScCXmkRAARMo0tp5R2Lxj/U5ML7tgoOa9oOX82fFnjL8MJeM4Hr592GxdPu54qqaLKGbwg==</t>
  </si>
  <si>
    <t>OBU00874 - BSc (Hons) Operating Department Practice</t>
  </si>
  <si>
    <t>2a994a04-8ec1-e411-80cf-0050569f10c3</t>
  </si>
  <si>
    <t>UVyV3rtyV2hmsRZ3a0W9AXzqAviOQ0JqFqRHkHtzTYc2tnfNVuxk26rUBwxREC7xBHy5XBxzkHt47BOVTQ0bsA==</t>
  </si>
  <si>
    <t>OBU00875-BSc Paramedic Science</t>
  </si>
  <si>
    <t>2c994a04-8ec1-e411-80cf-0050569f10c3</t>
  </si>
  <si>
    <t>X/lYNjHyVshMjIR/D2IFetpnURDHXnkIQpA5KoTMrZycsBz+FxexenwSGdZi9TuLr9cQ21VmYegeMPvhU6j+HQ==</t>
  </si>
  <si>
    <t>OBU00876-BSc (Hons) Paramedic Science</t>
  </si>
  <si>
    <t>3e994a04-8ec1-e411-80cf-0050569f10c3</t>
  </si>
  <si>
    <t>Mjzm+sCUOtPvwOio04RLWL2rCv3U0aaVa0Ip9eYBVB/H0UeOSy0IN9TNxWoi21d2jkvGBgGzRsBe82fJD2Dkyg==</t>
  </si>
  <si>
    <t>OBU00885-BSc Paramedic Science</t>
  </si>
  <si>
    <t>44994a04-8ec1-e411-80cf-0050569f10c3</t>
  </si>
  <si>
    <t>G/K3jOyvzYZwOMBPAHVwj8QZPUIoQ3f3DUmnuvF4lkmrY44pUbIB7Tw+0UL+FjhxGnX8e8ET4Ruljiptj2L1mA==</t>
  </si>
  <si>
    <t>OBU00888 - Independent / Supplementary Prescribing for Allied Health Professions (v300) PG level 7</t>
  </si>
  <si>
    <t>Independent / Supplementary Prescribing for Allied Health Professions (v300) PG level 7</t>
  </si>
  <si>
    <t>46994a04-8ec1-e411-80cf-0050569f10c3</t>
  </si>
  <si>
    <t>Zt6P6jdAzZL6HJaPIo/4FZXMrjt7JScCEGPK5BNJAJf300QuIfhwJ1gcEbLs1YqdEaSo0rK9KoxijcdmBw1gdA==</t>
  </si>
  <si>
    <t>OBU00889-BSc (Hons) Paramedic Science</t>
  </si>
  <si>
    <t>4a994a04-8ec1-e411-80cf-0050569f10c3</t>
  </si>
  <si>
    <t>/W2IT6fMYzBhWJNgDRwN9r1Kg02UeksU4ysBCKQgu1rSudfqG6dbYzkbOTPbWGlVvCCTuUh3FrcoY+fN5FwjyA==</t>
  </si>
  <si>
    <t>OBU00891 - FdSc Paramedic Emergency Care</t>
  </si>
  <si>
    <t>FdSc Paramedic Emergency Care</t>
  </si>
  <si>
    <t>4c994a04-8ec1-e411-80cf-0050569f10c3</t>
  </si>
  <si>
    <t>IYGr5BE6ozREYwQlLE4JPJi8HuvTsEMJ77U7g5VM34QPkP9O46jGpBaBatUbsw7hKmNt2OVGdgCqcuavIVZNdg==</t>
  </si>
  <si>
    <t>OBU00892 - FdSc Paramedic Emergency Care</t>
  </si>
  <si>
    <t>4e994a04-8ec1-e411-80cf-0050569f10c3</t>
  </si>
  <si>
    <t>Zeff+bWttGh5virhaLLUgBQdlE1YgK5aN1FjoXxBmHSTS1derIAWBGdrJWZXJEIQinkOktrraP3QOgDv6wdDxA==</t>
  </si>
  <si>
    <t>OBU00893 - BSc (Hons) Occupational Therapy</t>
  </si>
  <si>
    <t>56994a04-8ec1-e411-80cf-0050569f10c3</t>
  </si>
  <si>
    <t>TAli7FFkzKHJm9TXZn9QYnApP4hVJzzgXuQQtTdWsesSMfjtCwKltEdYhBP83SZdOukWPwTFufVCbjpFfmAAOw==</t>
  </si>
  <si>
    <t>OBU00897 - BSc (Hons) Physiotherapy</t>
  </si>
  <si>
    <t>5e994a04-8ec1-e411-80cf-0050569f10c3</t>
  </si>
  <si>
    <t>N3pKno+iXFFrG5GyafyvQm4n66ezTFIysHqeXrmwuoxJt7NdloWWdHLYBZZ1jXdQ9AHiuzqHh4TkQs1KNqt++A==</t>
  </si>
  <si>
    <t>OBU00901 - Dip HE Operating Department Practice</t>
  </si>
  <si>
    <t>Dip HE Operating Department Practice</t>
  </si>
  <si>
    <t>60994a04-8ec1-e411-80cf-0050569f10c3</t>
  </si>
  <si>
    <t>gBn6FuT3pDvf3GzGJH0kOW6RXPqk0IEdlh57ZnOmd8KeaP2UoakIAeHFFBDc/V/8SNV6iuP2ob17NRpSPtsXKA==</t>
  </si>
  <si>
    <t>OBU00902 - Dip HE Operating Department Practice</t>
  </si>
  <si>
    <t>66994a04-8ec1-e411-80cf-0050569f10c3</t>
  </si>
  <si>
    <t>kT4GcUtj6q5EY0Z/5gZH0EA9pP4ExzRYC55I9wGJzd4n9OtebQbGd2LNPTsjk4C1Ai7/GD3uPnBpx/rAC9T4Cw==</t>
  </si>
  <si>
    <t>OBU00905 - FdSc Paramedic Emergency Care</t>
  </si>
  <si>
    <t>662213bb-d359-e811-8101-0050569f10c3</t>
  </si>
  <si>
    <t>ivXvrMFQRLT8gZUnM/lBC7quKw3RjJGYPB2RB1age+4Vz2egOSMLZWJSFQSeolyEswSStRZx6rGwzpye5vZ1+g==</t>
  </si>
  <si>
    <t>OBU02041-BSc (Hons) Operating Department Practice (Gibraltar)</t>
  </si>
  <si>
    <t>BSc (Hons) Operating Department Practice (Gibraltar)</t>
  </si>
  <si>
    <t>3c730f86-3533-e811-80fa-0050569f10c3</t>
  </si>
  <si>
    <t>e6PKDzq+mQa4t+J21pcIYvqXaKx7/geD1Zti66DorzZGR65D+55YKnRHo1L0rsfsvkCypEXBI2+AgaWs7OgZGQ==</t>
  </si>
  <si>
    <t>OPU02025 - Postgraduate Certificate in Non-Medical Prescribing</t>
  </si>
  <si>
    <t>34994a04-8ec1-e411-80cf-0050569f10c3</t>
  </si>
  <si>
    <t>HQ0AaXTqmiYytdKFepsA2gev+XQF+jKzpVaWM/SCDLQmcZHM6ERJ5Fyz5GMPl/Gb5vJ4b/LHGTZWlDbSXrnhxQ==</t>
  </si>
  <si>
    <t>ORM00880 - Hazardous Environment Medicine Paramedic Award</t>
  </si>
  <si>
    <t>Hazardous Environment Medicine Paramedic Award</t>
  </si>
  <si>
    <t>Outreach Rescue Medic Skills</t>
  </si>
  <si>
    <t>2dfc3551-8a16-e511-80d0-0050569f10c3</t>
  </si>
  <si>
    <t>xU+DIMJwNfeoEUkKTkqOZwUTwb1pudb7TrFfqee80Wq1wxM0MOaXSNHQfA1dRZHiaqWyEbOvO0q45jj8IHZ/ag==</t>
  </si>
  <si>
    <t>ORM01600-Diploma of Higher Education Paramedic Practice - Remote and Hazardous Environments</t>
  </si>
  <si>
    <t>Diploma of Higher Education Paramedic Practice - Remote and Hazardous Environments</t>
  </si>
  <si>
    <t>Robert Gordon University</t>
  </si>
  <si>
    <t>7e994a04-8ec1-e411-80cf-0050569f10c3</t>
  </si>
  <si>
    <t>E5M1F8lU5rvBTZU6paJ7gmMEn99t7n6Bq+J8pYY/BY1PBpe9c8S2emRnz+v0s5TPiQrwyfJMhib2D13as6FbmA==</t>
  </si>
  <si>
    <t>OXH00917 - Doctorate in Clinical Psychology (D.Clin Psych)</t>
  </si>
  <si>
    <t>Doctorate in Clinical Psychology (D.Clin Psych)</t>
  </si>
  <si>
    <t>Oxford Health NHS Foundation Trust</t>
  </si>
  <si>
    <t>University of Oxford</t>
  </si>
  <si>
    <t>92994a04-8ec1-e411-80cf-0050569f10c3</t>
  </si>
  <si>
    <t>9YAg8yUv4N2nJOhTgHDkDVwEw7YpB85WHGL6tqTeTBZi1iG4qf/zcUPW0M4ISV2drTogG+sgKTy5rbeh5nTVqQ==</t>
  </si>
  <si>
    <t>PLY00927 - Post Graduate Diploma Occupational Therapy (Pre-registration)</t>
  </si>
  <si>
    <t>Post Graduate Diploma Occupational Therapy (Pre-registration)</t>
  </si>
  <si>
    <t>University of Plymouth</t>
  </si>
  <si>
    <t>a2994a04-8ec1-e411-80cf-0050569f10c3</t>
  </si>
  <si>
    <t>SMMVKXVg7cRMLd0Dn4UKLY1Fkwod3sUOPk2mcQZe1y3nPC4wCvSo3jntEKOOizE1YtGwwxQU4r7CKGtgqs88Ww==</t>
  </si>
  <si>
    <t>PLY00935 - BSc (Hons) Occupational Therapy</t>
  </si>
  <si>
    <t>a6994a04-8ec1-e411-80cf-0050569f10c3</t>
  </si>
  <si>
    <t>qneBgzXFYm1A0KJcXjRFKulnIMT9YZ2syNFoJR3lSfNTIpB5ar6Qd/rRF8+tM+1gq8NVrlS2qvQXkCRVBcSttw==</t>
  </si>
  <si>
    <t>PLY00937 - Professional Doctorate in Clinical Psychology</t>
  </si>
  <si>
    <t>Professional Doctorate in Clinical Psychology</t>
  </si>
  <si>
    <t>a8994a04-8ec1-e411-80cf-0050569f10c3</t>
  </si>
  <si>
    <t>8ZBvHzukf9OASjcDliS33PlFAxwQoyMgTh0q0adrF51SMJr4ukV4wE9/7+J9eSD8I99i0lSmaaZAOgEsIMflLg==</t>
  </si>
  <si>
    <t>PLY00938 - BSc (Hons) Dietetics</t>
  </si>
  <si>
    <t>aa994a04-8ec1-e411-80cf-0050569f10c3</t>
  </si>
  <si>
    <t>VEFgiz1Zo6tYZR+BjcFZEb4LYOWNnI68TxY8wUAkAHp2do/SWRtKm21i2aWjWdXCB73V9gheZXPaweV93XOGyA==</t>
  </si>
  <si>
    <t>PLY00939 - BSc (Hons) Podiatry</t>
  </si>
  <si>
    <t>ac994a04-8ec1-e411-80cf-0050569f10c3</t>
  </si>
  <si>
    <t>9atUgXWTuYt5VHDizqZIlXwv3VT4Pgsw3R/jeuWdNrzyEcn8zv1j3ZuBNEsG2RVl6YuVJlBGplU5uwt3IaB3SQ==</t>
  </si>
  <si>
    <t>PLY00940 - BSc (Hons) Physiotherapy</t>
  </si>
  <si>
    <t>b2994a04-8ec1-e411-80cf-0050569f10c3</t>
  </si>
  <si>
    <t>9CBDgEHJG9k56FGmMO3caO6pngYufsZAADE/7TgeZ+/txEPeQWiD+Td7VxfErQUYiF3+MNWqmRXpUOD1cpfQJA==</t>
  </si>
  <si>
    <t>PLY00943 - MSc Occupational Therapy (Pre-registration)</t>
  </si>
  <si>
    <t>b4994a04-8ec1-e411-80cf-0050569f10c3</t>
  </si>
  <si>
    <t>AXn1PKsWljfdGvycw63oUwjkYbvqpW+gLt6XrwcEUNaTewh3Nm8Zgm4Zcbw8Bx/kI1LRGdugv+LN32zsSZxORQ==</t>
  </si>
  <si>
    <t>PLY00944 - BSc (Hons) Healthcare Science (Cellular Science)</t>
  </si>
  <si>
    <t>BSc (Hons) Healthcare Science (Cellular Science)</t>
  </si>
  <si>
    <t>b6994a04-8ec1-e411-80cf-0050569f10c3</t>
  </si>
  <si>
    <t>dbFFkrKfHptQDvSpvgxMAlmxFRTfas0+K4GttpVLFd/Ztsn7Wv5PbdzDApAcFcJ/a6ZmFkiOkdHAyM9dBtNV2g==</t>
  </si>
  <si>
    <t>PLY00945 - BSc (Hons) Healthcare Science (Infection Science)</t>
  </si>
  <si>
    <t>BSc (Hons) Healthcare Science (Infection Science)</t>
  </si>
  <si>
    <t>b8994a04-8ec1-e411-80cf-0050569f10c3</t>
  </si>
  <si>
    <t>t8rbUHVuadNTiQNk9zQCLvStGgdU3BnOb/ho4+q3Q1LSOq5tdz3Tt3xuVZup3g2CbcGDR4ebD35MYcRr5BHGsQ==</t>
  </si>
  <si>
    <t xml:space="preserve">PLY00946 - Independent and Supplementary Non-Medical Prescribing (Level 6) </t>
  </si>
  <si>
    <t>Independent and Supplementary Non-Medical Prescribing (Level 6)</t>
  </si>
  <si>
    <t>c2994a04-8ec1-e411-80cf-0050569f10c3</t>
  </si>
  <si>
    <t>HFAGgmVA4Gds9OqY9KWdRL8FiTsrn8FmnsLfsc74VNjyXL515CV3b99Dx4hdq3yHrxUOAlOrrSUHMWjx3NO2iA==</t>
  </si>
  <si>
    <t xml:space="preserve">PLY00951 - Independent and Supplementary Non-Medical Prescribing (Level 7)  </t>
  </si>
  <si>
    <t xml:space="preserve">Independent and Supplementary Non-Medical Prescribing (Level 7) </t>
  </si>
  <si>
    <t>c6994a04-8ec1-e411-80cf-0050569f10c3</t>
  </si>
  <si>
    <t>qqui+R6vTEGvY5gjNKPDVQ1OQACmM1lz67JeDjwxTpx5m5LCBQwdY0ra4yJ+KZ2J8FqJVsrGEBcxBIJGc+VExA==</t>
  </si>
  <si>
    <t xml:space="preserve">PLY00953 - BSc (Hons) Paramedic Science </t>
  </si>
  <si>
    <t>e4994a04-8ec1-e411-80cf-0050569f10c3</t>
  </si>
  <si>
    <t>AK/+5nX7VgLTd5ovhcvSuKVnEHdI0Ecp+PvzCQoWzuKJb3vHoKNqIlJd0yBde2YlIMr+ldqBkCvOxqjeCc1sVQ==</t>
  </si>
  <si>
    <t>PLY00968 - BSc (Hons) Healthcare Science (Blood Science)</t>
  </si>
  <si>
    <t>BSc (Hons) Healthcare Science (Blood Science)</t>
  </si>
  <si>
    <t>82cc3a2a-6111-e811-80f8-0050569f10c3</t>
  </si>
  <si>
    <t>1E/7kPZ/wHMyHg/a5e2cgBFq1p+NCMsvVmO1CFxu6xceEb2kyPRdBa35YGvEjkoHap3EQlNV3IdrV/At7FxAHw==</t>
  </si>
  <si>
    <t>PLY02001 - BSc (Hons) Diagnostic Radiography</t>
  </si>
  <si>
    <t>6d232c04-12c0-e911-812c-0050569f10c3</t>
  </si>
  <si>
    <t>ci4ddqimSJQONpkytouZYenq8VQlGyqUdAaZ4AeNWB5b171WjQ/RcPayHRFVtPL5gk6QkuFEi0SW/9oeeHJ52Q==</t>
  </si>
  <si>
    <t>PLY02231-MPhysio (Hons) Physiotherapy</t>
  </si>
  <si>
    <t>MPhysio (Hons) Physiotherapy</t>
  </si>
  <si>
    <t>aa368cf8-12c0-e911-812c-0050569f10c3</t>
  </si>
  <si>
    <t>s8KNHXObRyJkdlwwNMgkPaOKV2vNZo3ClJA2CqBBekgGdTjSBbADH6nzk2wzKK1F1eCP7F1FWZp5rx3ssQbWuA==</t>
  </si>
  <si>
    <t>PLY02232 - MSc Physiotherapy (pre-registration)</t>
  </si>
  <si>
    <t>9c086661-13c0-e911-812c-0050569f10c3</t>
  </si>
  <si>
    <t>r6Q1SJ0MbTmbBLLgRHzTm1a/ncYK8wiY+lJDg8ck0RiIwoZT8jjSbnSiS/N7IFgo6iq3DuSEv4LQiGG1653XGQ==</t>
  </si>
  <si>
    <t>PLY02233-MOccTh (Hons) Occupational Therapy</t>
  </si>
  <si>
    <t>MOccTh (Hons) Occupational Therapy</t>
  </si>
  <si>
    <t>14b98c38-1af0-e911-812d-0050569f10c3</t>
  </si>
  <si>
    <t>uoGLTIDvPTE7/A4L4vYjEc4HLLBN7YNBsGdIwnKnvmWo9vA7Hqe9rNZfoMMWipPMoU8vyuaERmFm1cD0U3SllQ==</t>
  </si>
  <si>
    <t>PLY02272 - BSc (Hons) Applied Biomedical Science</t>
  </si>
  <si>
    <t>523a4ab5-ee06-ea11-8130-0050569f10c3</t>
  </si>
  <si>
    <t>k5ZR9XzTleGs78DZ3JRANjOtqLby5M/xutPjbgCBFoZEfDNSN6hdcS1FHqvDWrBKXwHyh9Du5gfaWayG/OSx+A==</t>
  </si>
  <si>
    <t>PLY02299 - BSc (Hons) Podiatry (degree apprenticeship)</t>
  </si>
  <si>
    <t>BSc (Hons) Podiatry (degree apprenticeship)</t>
  </si>
  <si>
    <t>955a1eb8-8042-ea11-8136-0050569f10c3</t>
  </si>
  <si>
    <t>tCDpnOjOZm2XYhaEjWWEfqW7aMPqHQINj/EU0Tr1vf5fh0MkDec2qrc+n0cpDmkAFBM0ohDu1xZ2yGBekV6p1g==</t>
  </si>
  <si>
    <t>PLY02330 - MSc Podiatry (Pre-registration)</t>
  </si>
  <si>
    <t>MSc Podiatry (Pre-registration)</t>
  </si>
  <si>
    <t>777a715f-264f-ea11-8137-0050569f10c3</t>
  </si>
  <si>
    <t>DIypIBS67lLNcm+suqaFUEzymphmxH6IkmfMLbuARO5OpMir/Kky4LqzKszNcRxwfw4cEUq41Oj8mtThTUgYUA==</t>
  </si>
  <si>
    <t>PLY02334 - PgDip Physiotherapy (Pre-registration)</t>
  </si>
  <si>
    <t>fd698e43-8ec1-e411-80cf-0050569f10c3</t>
  </si>
  <si>
    <t>dBNQJ8imiEP0Ebra7hTd3/PBtwIoJykOu+Je7FmrPDA+pEROTG+YKUg2JMDe7SZKdmrHwI6LbAvwJ0iHVgeOJg==</t>
  </si>
  <si>
    <t>POR01408 - BSc (Hons) Paramedic Science</t>
  </si>
  <si>
    <t>University of Portsmouth</t>
  </si>
  <si>
    <t>3125418a-8bc9-e411-80cf-0050569f10c3</t>
  </si>
  <si>
    <t>J2jvcxbD0g/hSb+PObv8EGJ+pYxkJnpJSfSNGf9koG+tVfWueQ2sBinVs94v5kuZ+ToajrwkDjuNLgka6g2prw==</t>
  </si>
  <si>
    <t>POR01560 - BSc (Hons) Operating Department Practice</t>
  </si>
  <si>
    <t>45246413-28f3-e411-80cf-0050569f10c3</t>
  </si>
  <si>
    <t>Wr9NzHY28ZfEjnxj9NUFwpCl1yviT+OJP7PWi1zk0rsh/lf37/SvMet2HLgJcg7OjqTMEW4qA9wAgg34xO0zPA==</t>
  </si>
  <si>
    <t>POR01583 - Cert HE Paramedic Practice</t>
  </si>
  <si>
    <t>Cert HE Paramedic Practice</t>
  </si>
  <si>
    <t>48c3d415-cfff-e511-80e0-0050569f10c3</t>
  </si>
  <si>
    <t>KaDt5tnh284hkSwyvDO+145PgapqgcqPgyaMZRz5V23EvI4rRtAIJv1ao0ipdhzNrzhIgzy3IiUs8IbWsxxZCA==</t>
  </si>
  <si>
    <t>POR01679 - Professional Doctorate in Sport and Exercise Psychology</t>
  </si>
  <si>
    <t>e7ad7e7f-921e-e611-80e2-0050569f10c3</t>
  </si>
  <si>
    <t>1KzoeZFL4W0ZJ3Md+/5UKRruq+WR+/DVql2dvwRLYzvW5i5CfjlCqciI1ecK3r5FbKgzs/d2Q+Nq+TD6ndQ84g==</t>
  </si>
  <si>
    <t>POR01710 - Postgraduate Diploma in Forensic Psychology Practice</t>
  </si>
  <si>
    <t>2ad2eff1-921e-e611-80e2-0050569f10c3</t>
  </si>
  <si>
    <t>EdOIHWr6WkxsCevVEW51ejl7eH5bOZIqCYgPu3sz39PT/tr3R9AI8Fz+3/SWRvhNPzXg4JEqfKQMjl5h801k0Q==</t>
  </si>
  <si>
    <t>POR01711 - Professional Doctorate in Forensic Psychology</t>
  </si>
  <si>
    <t>21017f16-5d40-e711-80ea-0050569f10c3</t>
  </si>
  <si>
    <t>mtS/ykmtIqWGvn4IUwxXCpaxOH0ZeI1wAlTCuTAbNqXpc04l1jCrZECtntqfmPaNjFXOZmg+71/ofYwRfzZIjg==</t>
  </si>
  <si>
    <t>POR01851 - BSc (Hons) Diagnostic Radiography and Medical Imaging</t>
  </si>
  <si>
    <t>BSc (Hons) Diagnostic Radiography and Medical Imaging</t>
  </si>
  <si>
    <t>a2490c94-5d40-e711-80ea-0050569f10c3</t>
  </si>
  <si>
    <t>Wl5pE81HjMXvjNTbs6w339CTWK7AKUamFwQ9ckoOcCazJu3tBYnbA2TSbikrA1Jc9QYDsH8LvQ2Y9RbBABLgGA==</t>
  </si>
  <si>
    <t>POR01852 - BSc (Hons) Radiotherapy and Oncology</t>
  </si>
  <si>
    <t>ea994a04-8ec1-e411-80cf-0050569f10c3</t>
  </si>
  <si>
    <t>No83nd2h75crsuyQXaVfMGY1270efjLSILB9GK/Zh10t4vad2eNFI8ArpQ6LJQ90xz8+ygn/5841mUusHuYmQQ==</t>
  </si>
  <si>
    <t>QMU00971 - MSc Art Psychotherapy (International)</t>
  </si>
  <si>
    <t>MSc Art Psychotherapy (International)</t>
  </si>
  <si>
    <t>Queen Margaret University</t>
  </si>
  <si>
    <t>ec994a04-8ec1-e411-80cf-0050569f10c3</t>
  </si>
  <si>
    <t>irPW1hAeRMSUvsCCSlG7m6YlFwBouVtp+qZuYD9oljW8gfieb4d1kAy5Pzq6uhzFRGyATOnoce+pa5Zx8diuHw==</t>
  </si>
  <si>
    <t>QMU00972 - MSc Art Psychotherapy (International)</t>
  </si>
  <si>
    <t>ee994a04-8ec1-e411-80cf-0050569f10c3</t>
  </si>
  <si>
    <t>ZKLZRl6krWHtD1z1iLOreFNP0o/eMcR91Uy2xCH1n9rzE5QZrWrjfgGcaQ3WfUztN3qkgb3MIB2HW1EJe6zVfQ==</t>
  </si>
  <si>
    <t>QMU00973 - Aptitude Test in Hearing Aid Dispensing</t>
  </si>
  <si>
    <t>Aptitude Test in Hearing Aid Dispensing</t>
  </si>
  <si>
    <t>f0994a04-8ec1-e411-80cf-0050569f10c3</t>
  </si>
  <si>
    <t>oto77IW1U+9kFqaa51kVjJNwBxjhCkBVKfWs4Iqi7c1bc5ywrweccn3KQ4T2G3G+tsNIhSpEq3p2B2fGKOfo/Q==</t>
  </si>
  <si>
    <t>QMU00974 - BSc (Hons) Therapeutic Radiography</t>
  </si>
  <si>
    <t>f2994a04-8ec1-e411-80cf-0050569f10c3</t>
  </si>
  <si>
    <t>0KCCXSdYNQ9L0Ogxp//lxG+Cez+HT+pEl4xWT8JFlR8IPRr/z4+oT1qGGv0T3NAZToGPIWjqVqxNTkKSj3CiUA==</t>
  </si>
  <si>
    <t>QMU00975 - Diploma in Higher Education Hearing Aid Audiology</t>
  </si>
  <si>
    <t>Diploma in Higher Education Hearing Aid Audiology</t>
  </si>
  <si>
    <t>10dd420a-8ec1-e411-80cf-0050569f10c3</t>
  </si>
  <si>
    <t>f6WeCnDcG8JSw1AKua5adQTXcGGWtUcSV8XdqchovU960LEIgEWW/6KbI/bIlwAzVlHSeCTkMfrEJ7v2zHXCmw==</t>
  </si>
  <si>
    <t>QMU00977 - BSc (Hons) Dietetics</t>
  </si>
  <si>
    <t>12dd420a-8ec1-e411-80cf-0050569f10c3</t>
  </si>
  <si>
    <t>XRaQrfDZME8ka1qhD5+vcMRzgAnszLIWbUBhq0x92sJQwTG/fhLpo3LFsINeXfbEAZvvonMxO2T39GimYMIRvA==</t>
  </si>
  <si>
    <t>QMU00978 - BSc (Hons) Diagnostic Radiography</t>
  </si>
  <si>
    <t>14dd420a-8ec1-e411-80cf-0050569f10c3</t>
  </si>
  <si>
    <t>Iwt6HPx2sFxGnIBwb8DFepcluGOW0f4Tsejf/se179oe71Saric5Idz4D6ckF6VfLayGO0zltttu2zsRZs6JnQ==</t>
  </si>
  <si>
    <t>QMU00979 - BSc (Hons) Occupational Therapy</t>
  </si>
  <si>
    <t>16dd420a-8ec1-e411-80cf-0050569f10c3</t>
  </si>
  <si>
    <t>nSUnlVW6X1KZnnKNKXl/dttXgtV+ySYRoGuG10SirX8uMQXflEyORic8GEFFXABURK3CiNAOzDo9GRqBauKvsw==</t>
  </si>
  <si>
    <t>QMU00980 - BSc (Hons) Podiatry</t>
  </si>
  <si>
    <t>18dd420a-8ec1-e411-80cf-0050569f10c3</t>
  </si>
  <si>
    <t>6tVRfWt7t9QLJFszrg7zWA2gyRFFPvCGao8mOMvOSN7mStDWi9RoeI7kQt7Dd/Cg625gVpj2lI9DnbsUKDhRXg==</t>
  </si>
  <si>
    <t>QMU00981 - BSc (Hons) Physiotherapy</t>
  </si>
  <si>
    <t>1add420a-8ec1-e411-80cf-0050569f10c3</t>
  </si>
  <si>
    <t>ibXwhCvXLXk/j9t8wMeExXIsEuPE+3kwP68nzvib/SOlFQwAEWWjUCy/4hiwVmmywnLvmLMEC5FGQAzlCpQCOQ==</t>
  </si>
  <si>
    <t>QMU00982 - BSc (Hons) Speech and Language Therapy</t>
  </si>
  <si>
    <t>2add420a-8ec1-e411-80cf-0050569f10c3</t>
  </si>
  <si>
    <t>d9plW5+J8zcq9bdLpRf436u0WdwxjcEsz3lJ/AfOdZAtezVu2sxpEcAGjXgPoW5wiBMclKphlQUcQnT2KvthyQ==</t>
  </si>
  <si>
    <t>QMU00990 - MSc Occupational Therapy (Pre-registration)</t>
  </si>
  <si>
    <t>30dd420a-8ec1-e411-80cf-0050569f10c3</t>
  </si>
  <si>
    <t>Y+4dsn3QrkEZVUhGgKlmVd4Latr8MEs4BcaS2x5WxZ06AnCxYGyzRwuhlQDcCTbVrINjC31D/5NlodNmsHdyxA==</t>
  </si>
  <si>
    <t>QMU00993 - MSc Dietetics</t>
  </si>
  <si>
    <t>32dd420a-8ec1-e411-80cf-0050569f10c3</t>
  </si>
  <si>
    <t>L28j31t02Sj21rtck1VBVWVV5Fd7dd1C7ybLKhskuSjVxGiDwTRb7okoQ/WV7u9GUzF70ylRi85EhD0MNtDcig==</t>
  </si>
  <si>
    <t>QMU00994 - MSc Dietetics</t>
  </si>
  <si>
    <t>34dd420a-8ec1-e411-80cf-0050569f10c3</t>
  </si>
  <si>
    <t>Doemo7xUvhE0QRtjKpLCuyW1ko4biFhGd3bCFtULv2r0nP8kkj4YijrMz4peYc7nva76Ip1VSqDiuoQEtFaYSg==</t>
  </si>
  <si>
    <t>QMU00995 - MSc Physiotherapy (Pre-registration)</t>
  </si>
  <si>
    <t>3cdd420a-8ec1-e411-80cf-0050569f10c3</t>
  </si>
  <si>
    <t>XgSyr+Un7wcfuzoZIwweElDUBKPJzv0IX90mUhclgwIT8AHCgwSzPbmXQiBLeeQAXn/thxWTufh5Ctqf0/6j1w==</t>
  </si>
  <si>
    <t>QMU00999 - PgDip Dietetics</t>
  </si>
  <si>
    <t>PgDip Dietetics</t>
  </si>
  <si>
    <t>3edd420a-8ec1-e411-80cf-0050569f10c3</t>
  </si>
  <si>
    <t>zrbG/RKpgA8rlb54ll/V/cMfyVb2YlZuNk9Vzwdar5uuY3Gi+nv+GJGGtDuClTqp1gJXkJH3tIz096iFvXXAEA==</t>
  </si>
  <si>
    <t>QMU01000 - PgDip Dietetics</t>
  </si>
  <si>
    <t>40dd420a-8ec1-e411-80cf-0050569f10c3</t>
  </si>
  <si>
    <t>e7wbftUDSvyC6QqiKaNOvNHbFwyQUaD3EJzOY0BLQB9WqAL0IwgWajENmMN0doQsf8yx/ezqu/7ABMux2JCx5w==</t>
  </si>
  <si>
    <t>QMU01001 - PgDip Occupational Therapy</t>
  </si>
  <si>
    <t>PgDip Occupational Therapy</t>
  </si>
  <si>
    <t>2caf9931-8ec1-e411-80cf-0050569f10c3</t>
  </si>
  <si>
    <t>YKa6IvEPEPeM0xJKjy3mmelL7XX022cMwDbeCzUDPjExmHlPse3dqYm9A+vhAPYpCpulljVxHfXqYdpMklp8dw==</t>
  </si>
  <si>
    <t>QMU01002 - PgDip Radiotherapy and Oncology</t>
  </si>
  <si>
    <t>PgDip Radiotherapy and Oncology</t>
  </si>
  <si>
    <t>2eaf9931-8ec1-e411-80cf-0050569f10c3</t>
  </si>
  <si>
    <t>5aB2//cqBAY94LMrjPQOt2HpoHms/Hhi7tUzyOTW+Uk9DtD9+ne4updoRJ/wpbDOCSPcv886HgeOnHCrifSyfg==</t>
  </si>
  <si>
    <t>QMU01003 - Pharmacology for Podiatrists</t>
  </si>
  <si>
    <t>Pharmacology for Podiatrists</t>
  </si>
  <si>
    <t>32af9931-8ec1-e411-80cf-0050569f10c3</t>
  </si>
  <si>
    <t>ogTZL3MEGUn8tuRYLFpYyR0bm5H28QlHu1a5ekL/1lwf0CeCxofmYpX6gnZmsjZj+BKgEdbvpSo0bYiLYh4ZFQ==</t>
  </si>
  <si>
    <t>QMU01005 - MSc Diagnostic Radiography (pre-registration)</t>
  </si>
  <si>
    <t>MSc Diagnostic Radiography (pre-registration)</t>
  </si>
  <si>
    <t>34af9931-8ec1-e411-80cf-0050569f10c3</t>
  </si>
  <si>
    <t>qUt2ZJD90c9jWPQbgwfWTY6e3fPgRdcS+NjGpTpqyWp43t8eq6LXdCYx5ZToHtvP1J/3dw92qz2KCmgAkM1a1w==</t>
  </si>
  <si>
    <t>QMU01006 - MSc (pre registration) in Speech and Language Therapy</t>
  </si>
  <si>
    <t>MSc (pre registration) in Speech and Language Therapy</t>
  </si>
  <si>
    <t>36af9931-8ec1-e411-80cf-0050569f10c3</t>
  </si>
  <si>
    <t>Gpej5beHscFkaQ54QFMC8GGGAyFAmUaaoDpXvOmslUPi6/t7EV452EoFTByczi5kZkJ/PSdKaLTk/W8L1HV8Kw==</t>
  </si>
  <si>
    <t>QMU01007 - MSc (pre registration) in Speech and Language Therapy</t>
  </si>
  <si>
    <t>3caf9931-8ec1-e411-80cf-0050569f10c3</t>
  </si>
  <si>
    <t>V+IZJxmO7VUQvmirrub8a4iwfljPSRX7Hyexznk6XrM9Ss+UpgvCsoArRFUuNJv2cnHdOAVkjpMqE2D5WL8MVA==</t>
  </si>
  <si>
    <t>QMU01010 - PgDip Diagnostic Radiography (pre-registration)</t>
  </si>
  <si>
    <t>PgDip Diagnostic Radiography (pre-registration)</t>
  </si>
  <si>
    <t>3eaf9931-8ec1-e411-80cf-0050569f10c3</t>
  </si>
  <si>
    <t>OKaofsDFnx7S5FD2sFGHDTaZ4i9WhuSnNouv6XIdgm1cxif1A/zpP2dvCxaYtRU+B6KoDAXe0QzJ3DHyhxaFVQ==</t>
  </si>
  <si>
    <t>QMU01011 - Post Graduate Diploma Physiotherapy (Pre-registration)</t>
  </si>
  <si>
    <t>Post Graduate Diploma Physiotherapy (Pre-registration)</t>
  </si>
  <si>
    <t>40af9931-8ec1-e411-80cf-0050569f10c3</t>
  </si>
  <si>
    <t>FlXTnsh/Pnscc83viyLuyc/mZDKkhPI+xrRgifTsV39l1sHi8PiB58K0DkWbj+nPHuj2VY5TIQxGd8ujubqdIg==</t>
  </si>
  <si>
    <t>QMU01012 - Post Graduate Diploma (pre-registration) in Speech and Language Therapy</t>
  </si>
  <si>
    <t>Post Graduate Diploma (pre-registration) in Speech and Language Therapy</t>
  </si>
  <si>
    <t>dcf97ad2-520f-e511-80d0-0050569f10c3</t>
  </si>
  <si>
    <t>VY/Jeewe2fzSVG+bDT+6gCFe+YkNVgcfLlpytTUEfpVv4vikXPL1g5t5j7+Qs71cuLCUjDo9TeKapx99C7MARA==</t>
  </si>
  <si>
    <t>QMU01593 - MSc Music Therapy</t>
  </si>
  <si>
    <t>MSc Music Therapy</t>
  </si>
  <si>
    <t>ae5226cb-5831-e611-80e2-0050569f10c3</t>
  </si>
  <si>
    <t>gu40Y1blO0VbA0W/tjpuzwNTd4/hREh5vNpF5zgdvT+UI1ymEye3EpYDFEfLi/QmpmzatJTyEJBv8BhLGI0x9A==</t>
  </si>
  <si>
    <t>QMU01718 - Podiatric Surgery Training Programme</t>
  </si>
  <si>
    <t>Podiatric Surgery Training Programme</t>
  </si>
  <si>
    <t>64058b8c-5931-e611-80e2-0050569f10c3</t>
  </si>
  <si>
    <t>szfr0yl5+BN6PqHGFWUSFjTftX8l1mzVa2HpHoxYm+Q6Bra9iduoJsQ9balfUtoIVDKNa6pFbm5YI6LZCwxRHQ==</t>
  </si>
  <si>
    <t>QMU01719 - Podiatric Surgery Training Programme</t>
  </si>
  <si>
    <t>57d8c4eb-feac-e811-8108-0050569f10c3</t>
  </si>
  <si>
    <t>Y00ZvFqUgDOKtckquS8wonMXhThUJuOCZnp6qAWEdgdYHxm7+ViF9sxvxAE6990HgWhZlnPZOzazHQpjfFMxqw==</t>
  </si>
  <si>
    <t>QMU02081 - Non Medical Prescribing</t>
  </si>
  <si>
    <t>Non Medical Prescribing</t>
  </si>
  <si>
    <t>10c9046c-02dd-e811-8110-0050569f10c3</t>
  </si>
  <si>
    <t>Y6kQel6zCMuqBki4iDQa8iBpqR+MD/dJPq3ZOGtIjR5ffB9gq4PtNQq6v/P1JAzNUtpNBab6876kA1/oVVKCnQ==</t>
  </si>
  <si>
    <t>QMU02105-Master of Dietetics (MDiet)</t>
  </si>
  <si>
    <t>Master of Dietetics (MDiet)</t>
  </si>
  <si>
    <t>ddc1b21b-5de3-e811-8110-0050569f10c3</t>
  </si>
  <si>
    <t>qpaR42pQoLPgU1c9m9LoYQtG0NlzZL4bEH1pZIUuvL5lKoVkGY3WkQBAuphz+2w/KJmQ4Gg70miBdP6t63Z6LQ==</t>
  </si>
  <si>
    <t>QMU02108 - BSc (Hons) Dietetics</t>
  </si>
  <si>
    <t>6add7347-7e87-e911-8127-0050569f10c3</t>
  </si>
  <si>
    <t>rrr1IB2GBFcYqdcAzQAG9TgieircXgRYqG12tYV1nqAGQjC0OXfjfisxEhSWjOLLYtnA2t8BHG+lnkGyn55MGQ==</t>
  </si>
  <si>
    <t>QMU02195 - BSc Paramedic Science</t>
  </si>
  <si>
    <t>697c0112-cc06-ea11-8130-0050569f10c3</t>
  </si>
  <si>
    <t>OaJI7DrIxTLUVgCx1FS/RuCpNxPKGytVlU4MHFfJkcaGPhNy5GEzqt9QxNVUuzFNuYIf+jqqFJkdRY5PQEbKmQ==</t>
  </si>
  <si>
    <t>QMU02291 - Master of Podiatry (MPod)</t>
  </si>
  <si>
    <t>Master of Podiatry (MPod)</t>
  </si>
  <si>
    <t>9e4c4d87-cc06-ea11-8130-0050569f10c3</t>
  </si>
  <si>
    <t>9EgaRtms5t2YBH3PAAtWWa1xcaKD5Y4xTGbGlp8ssRFjlPSg9JyrKc3nJ6CW1t/d8sIbKtmj57cvA1G9Z6672A==</t>
  </si>
  <si>
    <t>QMU02292 - BSc (Hons) Podiatry</t>
  </si>
  <si>
    <t>a4774a8e-cd06-ea11-8130-0050569f10c3</t>
  </si>
  <si>
    <t>vfqElFS0KZEUHtbcqFZ78LlztECDFO/vm+iSfmzdYK+KJaJumZ2V4c5ZibG+e+I3rW1GNX9OwVS5LQ8k9YaaLQ==</t>
  </si>
  <si>
    <t>QMU02293 - Master of Physiotherapy (MPhys)</t>
  </si>
  <si>
    <t>Master of Physiotherapy (MPhys)</t>
  </si>
  <si>
    <t>88c6f329-ce06-ea11-8130-0050569f10c3</t>
  </si>
  <si>
    <t>AVk7a1jZfqXXrz/CcmHTbED44xO13SjeEcMLs3rsZizCyoNefiU0w3yiMo+7ydtuXe0PIx3xi1z57kzZPmaqMg==</t>
  </si>
  <si>
    <t>QMU02294 - BSc (Hons) Physiotherapy</t>
  </si>
  <si>
    <t>284cfb4f-cf06-ea11-8130-0050569f10c3</t>
  </si>
  <si>
    <t>bUDXSOed5KUq2S/N28a5BXebCBTEj1foN/3rwf3nqIY6jXBiDu7ZsAWJ+P6licQz36GZMye+deohu8foPJi8VQ==</t>
  </si>
  <si>
    <t>QMU02295 - Master of Radiography: Diagnostic (MDRad)</t>
  </si>
  <si>
    <t>Master of Radiography: Diagnostic (MDRad)</t>
  </si>
  <si>
    <t>a8e1a7c3-cf06-ea11-8130-0050569f10c3</t>
  </si>
  <si>
    <t>Roi4ApCyQmNvrQzmMZCJqS+ugoCP5z/waHJl8+8aKABRqu0M5d0L/tooBFioRDeIrQb/12dwuY7yHpsGuTWmVA==</t>
  </si>
  <si>
    <t>QMU02296-BSc (Hons) Radiography: Diagnostic</t>
  </si>
  <si>
    <t>BSc (Hons) Radiography: Diagnostic</t>
  </si>
  <si>
    <t>8fa9bf7a-d006-ea11-8130-0050569f10c3</t>
  </si>
  <si>
    <t>lEqr4kwpqGfNIsmT3zAu9uuEFiTogkhqYIAt74+MJ1M/K9NqDbaCj3UiYZslr6OWU4UWMAYC11oUzNKZZr1iSg==</t>
  </si>
  <si>
    <t>QMU02297 - Master of Radiography: Therapeutic (MTRad)</t>
  </si>
  <si>
    <t>Master of Radiography: Therapeutic (MTRad)</t>
  </si>
  <si>
    <t>b3a88edb-d006-ea11-8130-0050569f10c3</t>
  </si>
  <si>
    <t>8Rs+SGQJ5r7w2pJkEWvPZD4YpIEaPZ1qTCsLovoJNYdDUBDqBWXyzxmWZBf3OoTThZRW0s4c9DhDMiXLrurWjA==</t>
  </si>
  <si>
    <t>QMU02298-BSc (Hons) Radiography: Therapeutic</t>
  </si>
  <si>
    <t>BSc (Hons) Radiography: Therapeutic</t>
  </si>
  <si>
    <t>234a0172-901a-ea11-8131-0050569f10c3</t>
  </si>
  <si>
    <t>q9OR9mmjpOiY/R5zJ+pEp8YgBGfkxzTiIVFAmwYMvHKs2VLI12cKEPSC2Ry7nHHK4PabNnL6XT/R8ueX3xWYqQ==</t>
  </si>
  <si>
    <t>QMU02303-Master of Speech and Language Therapy (MSLT)</t>
  </si>
  <si>
    <t>Master of Speech and Language Therapy (MSLT)</t>
  </si>
  <si>
    <t>eeca7784-1920-ea11-8132-0050569f10c3</t>
  </si>
  <si>
    <t>kbXgvZeA8JRTj5v2tm7NKSDqYAhNAIDA5+UkHquCBWU+/ZZYEBOhrMIFVgq+HwluK0kUNKzQAmntwsMLbB6lfg==</t>
  </si>
  <si>
    <t>QMU02306-Master of Occupational Therapy (MOccTher)</t>
  </si>
  <si>
    <t>Master of Occupational Therapy (MOccTher)</t>
  </si>
  <si>
    <t>3944a016-ee3d-ea11-8135-0050569f10c3</t>
  </si>
  <si>
    <t>l0tYqtQzWXNHrjZDNqGEW/IUijnLCvTe9RMNTMGQxynlmd94+2D4H3bXF+2gHbpx8TnIU4NJjA+By+SwJJV6Ng==</t>
  </si>
  <si>
    <t>QMU02323 - Master of Radiography: Diagnostic (MDRad)</t>
  </si>
  <si>
    <t>MSc Diagnostic Radiography (Pre-registration)</t>
  </si>
  <si>
    <t>61b38ea9-ee3d-ea11-8135-0050569f10c3</t>
  </si>
  <si>
    <t>hTs3MOYoxpQ7H1SOZYs3b8d61Vtam6N3yB/UT7xexfv1t/cSAOsDqpRCAV+rm03J46w36T8aHh3dkRUPxU2t5Q==</t>
  </si>
  <si>
    <t>QMU02324 - Master of Radiography: Therapeutic (MTRad)</t>
  </si>
  <si>
    <t>MSc Therapeutic Radiography (Pre-registration)</t>
  </si>
  <si>
    <t>17f5a221-ef3d-ea11-8135-0050569f10c3</t>
  </si>
  <si>
    <t>Bk78Ds2Dxv6v+RCZ8lG+K3VQUpm5fZ0YHYJ5+y+oRmstWblAx/ckKBcPvCv1fV4vAGjWDHFu/KYDA1ZXHnncmQ==</t>
  </si>
  <si>
    <t>QMU02325 - Master of Podiatry (MPod)</t>
  </si>
  <si>
    <t>76db93f4-ef3d-ea11-8135-0050569f10c3</t>
  </si>
  <si>
    <t>uclaqdClZJhlcVVihPSEuvu5P96t5AQsBgGuu8/6xjsfsZ4qOCKHbizSE+ozyYhDdWHRKcg+w25nASHfL6vNIA==</t>
  </si>
  <si>
    <t>QMU02326 - Master of Physiotherapy (MPhys)</t>
  </si>
  <si>
    <t>943d6737-0641-ea11-8136-0050569f10c3</t>
  </si>
  <si>
    <t>HhceI0DppkhB/AwhHep5C50ldEo57lrq/VeRku0+nJEA5HBXbfnkAsg9fcbDvbht/QXL6NnE+wTJ0S/gETP4+Q==</t>
  </si>
  <si>
    <t>QMU02329 - Master of Dietetics (MDiet)</t>
  </si>
  <si>
    <t>0ae54b33-ec57-ea11-8137-0050569f10c3</t>
  </si>
  <si>
    <t>LdjIFjbLMZxa0feFKzO3eX7alv2/2OYcu2WWM58a8Mzt/SDjxGSJBt+JY6Qxh6ov8pNbzFYgKELi0vBeNQqG2g==</t>
  </si>
  <si>
    <t>QMU02345-BSc (Hons) Occupational Therapy (BSc(Hons)OT)</t>
  </si>
  <si>
    <t>BSc (Hons) Occupational Therapy (BSc(Hons)OT)</t>
  </si>
  <si>
    <t>f53e02c3-ee57-ea11-8137-0050569f10c3</t>
  </si>
  <si>
    <t>YJegzt2qF6Qxwj7bkFrB8MVUF5DHlvtUy7E257t3bIL64Kh6i5pdTAjRQSxkV0Mo7G8DdlHZmodxLWlUZFCStA==</t>
  </si>
  <si>
    <t>QMU02346-Master of Science in Occupational Therapy (Pre-registration) (MScOT pre-reg)</t>
  </si>
  <si>
    <t>Master of Science in Occupational Therapy (Pre-registration) (MScOT pre-reg)</t>
  </si>
  <si>
    <t>3ac1392c-ae58-ea11-8137-0050569f10c3</t>
  </si>
  <si>
    <t>pQxo6SLHBkEU2fqCBsRUSioX4j3xXOSFadCdSELS+zOQ9sRXjGWZ3mJiWQF4tUmy/mvvFMjfmmTESYBD94K26w==</t>
  </si>
  <si>
    <t>QMU02348-PGDip Occupational Therapy (PGDipOT)</t>
  </si>
  <si>
    <t>PGDip Occupational Therapy (PGDipOT)</t>
  </si>
  <si>
    <t>ac5bd782-8e67-ea11-8139-0050569f10c3</t>
  </si>
  <si>
    <t>RQbON2ddST/1heRa+s5rGRYRBzltVSzKWHVn6bHXQEhicBU7YMk7ae9zgScJf+bxzw6Bji41/ShrnQwPBzPTjA==</t>
  </si>
  <si>
    <t>QMU02357 - BSc (Hons) Speech and Language Therapy</t>
  </si>
  <si>
    <t>48af9931-8ec1-e411-80cf-0050569f10c3</t>
  </si>
  <si>
    <t>9SaKsUOceHxXdTjOTAYwRDDrBGAh0hAKqy3qO7jo6y0SyfzwF4NS7fYxCmJ0JDN4CZO0TpzvJJco76Mmb/Ynbw==</t>
  </si>
  <si>
    <t>QUB01016 - Doctorate in Educational, Child and Adolescent Psychology (DECAP)</t>
  </si>
  <si>
    <t>Doctorate in Educational, Child and Adolescent Psychology (DECAP)</t>
  </si>
  <si>
    <t>Queen's University of Belfast</t>
  </si>
  <si>
    <t>4aaf9931-8ec1-e411-80cf-0050569f10c3</t>
  </si>
  <si>
    <t>HKEZNIbaa3p4ZiFmsQ4OS7V1PyM51ls6fvIXbkuEVpsZ+PwpVAywWQv9IDr8i8nRK9dftYGpP4MGMkxcrphFCg==</t>
  </si>
  <si>
    <t>QUB01017 - Doctorate in Clinical Psychology (DclinPsych)</t>
  </si>
  <si>
    <t>Doctorate in Clinical Psychology (DclinPsych)</t>
  </si>
  <si>
    <t>50af9931-8ec1-e411-80cf-0050569f10c3</t>
  </si>
  <si>
    <t>t3h7wYK/p3ybZgk1ZTWPyYOoPBy3163Ky7w0wwDxrenM6zGbTd+V4p4Ra6tPQPkyC6X/EY7l7APqaGt9W2weyw==</t>
  </si>
  <si>
    <t>REA01020 - BSc (Hons) Speech and Language Therapy</t>
  </si>
  <si>
    <t>University of Reading</t>
  </si>
  <si>
    <t>52af9931-8ec1-e411-80cf-0050569f10c3</t>
  </si>
  <si>
    <t>Av0FPkN71ZFpkZ9MtoUnKSEuaaiwINSlZHwJBM3ppfcvA5lFHJm8YdyODm3NkiaQoyuYXmPxI6xEF+mQwsOeVg==</t>
  </si>
  <si>
    <t>REA01021 - MSc Speech and Language Therapy</t>
  </si>
  <si>
    <t>cf70fb66-7973-e711-80ee-0050569f10c3</t>
  </si>
  <si>
    <t>SFxvjpWWO+GIDeWpdcsA7BuUWqyGl7f5PxymB7jjFPnjVrCIyfSAT1egjKASpWSFg80x0MtJIge6vB8zEQABvQ==</t>
  </si>
  <si>
    <t>REA01882 - MSci Speech and Language Therapy</t>
  </si>
  <si>
    <t>MSci Speech and Language Therapy</t>
  </si>
  <si>
    <t>9135db8b-8c54-e911-811c-0050569f10c3</t>
  </si>
  <si>
    <t>BJarp2MUYxF8UE0A0krgHz+7u/d7mTwZ20TFLCD+iZcWxBE0yvELORlAwVQeQOOfWJa0rgQQIY2Od2bzaTe7vw==</t>
  </si>
  <si>
    <t>REA02159 - PGCert Independent and Supplementary Prescribing for Allied Health Professionals</t>
  </si>
  <si>
    <t>PGCert Independent and Supplementary Prescribing for Allied Health Professionals</t>
  </si>
  <si>
    <t>f9ec74e8-8c54-e911-811c-0050569f10c3</t>
  </si>
  <si>
    <t>wMMMXuD7iGgGmqeEFu7zmTAbhebKRAoo20Gg90p4R/+vkq9FO8YPYnhuSRideXg6q/XdcLD6jA/TXsmaSzlOag==</t>
  </si>
  <si>
    <t>REA02160 - PGCert Supplementary Prescribing for Allied Health Professionals</t>
  </si>
  <si>
    <t>PGCert Supplementary Prescribing for Allied Health Professionals</t>
  </si>
  <si>
    <t>e8994a04-8ec1-e411-80cf-0050569f10c3</t>
  </si>
  <si>
    <t>z292B9KSLqfEgBnfROreuF3stmAHwN2Njrg+sjOHbdnyEgZkd5YFruzAmKUUMmgfGTUsEOiFomVGYmHuwDe+3A==</t>
  </si>
  <si>
    <t>REG00970 - DPsych Counselling Psychology</t>
  </si>
  <si>
    <t>DPsych Counselling Psychology</t>
  </si>
  <si>
    <t>Regent's University London</t>
  </si>
  <si>
    <t>54af9931-8ec1-e411-80cf-0050569f10c3</t>
  </si>
  <si>
    <t>PgHVoZI0sqDdTVFeqkUXSICqwYRux1VJ3DpZzBBPcw4dMHYGLg9OUCqBPjOkAuuqmeIBBgSVbh+0gMRKdLRBLg==</t>
  </si>
  <si>
    <t>RGU01022 - BSc (Hons) Diagnostic Radiography</t>
  </si>
  <si>
    <t>56af9931-8ec1-e411-80cf-0050569f10c3</t>
  </si>
  <si>
    <t>5JNx3XctcToZE0RbPLe2PKKkdIqlUQtHbWC4yHfDntCyikwBIidmMOVLfcBFH58p65on7D6lbSELtWQbZ5h83g==</t>
  </si>
  <si>
    <t>RGU01023 - BSc (Hons) Occupational Therapy</t>
  </si>
  <si>
    <t>58af9931-8ec1-e411-80cf-0050569f10c3</t>
  </si>
  <si>
    <t>DNttsDYkHFpFFOdgr4Bvc6OsYo63mRq9E1Y48MzHWsd2JHMHoGprbIOa8GN912iAqsnGiu8el4rVZMZEnspIpw==</t>
  </si>
  <si>
    <t>RGU01024 - BSc (Hons) Physiotherapy</t>
  </si>
  <si>
    <t>5aaf9931-8ec1-e411-80cf-0050569f10c3</t>
  </si>
  <si>
    <t>YTljyBeyYIrgbno1mCu8LL3kYHUVuVxq9V0nTLN3vwbVnFXSWBnIIbsvjEcyHRSKgBR6bvCFoVi2jElUvt60nQ==</t>
  </si>
  <si>
    <t>RGU01025 - MSc Physiotherapy (Pre-registration)</t>
  </si>
  <si>
    <t>5eaf9931-8ec1-e411-80cf-0050569f10c3</t>
  </si>
  <si>
    <t>v3Phu8GzrsQ64nFy+N62PUc9B/hyL0ERsRRfLflOhzzLDOTw1oay4LARB+rp50nO2bmGnPEEPKHgpOKgkAA9DA==</t>
  </si>
  <si>
    <t>RGU01027 - Non Medical Prescribing (SCQF Level 9)</t>
  </si>
  <si>
    <t>Non Medical Prescribing (SCQF Level 9)</t>
  </si>
  <si>
    <t>62af9931-8ec1-e411-80cf-0050569f10c3</t>
  </si>
  <si>
    <t>O2t1dxLbuzvqFU77wYuW1ENWPIeHLr2wrXienHEB+lb/NYAQwmq36tyboeCnu06M/A7Vs14f2SyLkJ/OCDawig==</t>
  </si>
  <si>
    <t>RGU01029 - Post Graduate Diploma in Physiotherapy (Pre-registration)</t>
  </si>
  <si>
    <t>Post Graduate Diploma in Physiotherapy (Pre-registration)</t>
  </si>
  <si>
    <t>64af9931-8ec1-e411-80cf-0050569f10c3</t>
  </si>
  <si>
    <t>s/5rG6mb/kqSyzuv+QpP+3rXBl7RkS8NIa2cn2iHRZnhfHa8iXvz6wHKNjKFK7Ih6TrziT6BrFpwCwrvo0WlLw==</t>
  </si>
  <si>
    <t>RGU01030 - Non-Medical Prescribing</t>
  </si>
  <si>
    <t>66af9931-8ec1-e411-80cf-0050569f10c3</t>
  </si>
  <si>
    <t>prTXiGrON/6KV1nOHGjSvd8WU5jKx7KKTB2CtlhIRfyHk4tMPAn0hng+LKu6jp3u6XFVPU+QXtQyZi349oS2KA==</t>
  </si>
  <si>
    <t>RGU01031-BSc (Hons) Applied Biomedical Science</t>
  </si>
  <si>
    <t>68af9931-8ec1-e411-80cf-0050569f10c3</t>
  </si>
  <si>
    <t>pz6MUWmvbKyi24MSqjSms2l+0034A6uznBVVLC3kq6N9ZXIGakqj8CcVHkeQpHkuYjT+NMRbqNIgMGHn/S6b1g==</t>
  </si>
  <si>
    <t>RGU01032 - BSc (Hons) Nutrition and Dietetics</t>
  </si>
  <si>
    <t>6aaf9931-8ec1-e411-80cf-0050569f10c3</t>
  </si>
  <si>
    <t>yYIVsCuQwY2z96zoAtY1HY+wIPqOnPA2J6cDi4f9U65z+oHmZ0tJEphHtt1mhQD2uKSiI4ik7nJaxmzTrCl26A==</t>
  </si>
  <si>
    <t>RGU01033 - Non Medical Prescribing (SCQF Level 11)</t>
  </si>
  <si>
    <t>Non Medical Prescribing (SCQF Level 11)</t>
  </si>
  <si>
    <t>d793869d-d21b-e511-80d0-0050569f10c3</t>
  </si>
  <si>
    <t>yvGmyjd2pbkJkNw5ZTPx+gAuV971nAgUdYBlB+iMNoXOWNQu1AwF3M4CmnKQnh9yAs+FFpO6sAKIj7VwVrazpg==</t>
  </si>
  <si>
    <t>RGU01607-Doctorate of Physiotherapy</t>
  </si>
  <si>
    <t>Doctorate of Physiotherapy</t>
  </si>
  <si>
    <t>7cfcd9dd-88ff-e711-80f8-0050569f10c3</t>
  </si>
  <si>
    <t>eJM0FqdRcKDg+QnLITeFFCzQY8ziyYYDlQqlBIjmT/OaPESspDSll/dzt03B0Hg5EKK9klp+RY49dIRGHoTZkg==</t>
  </si>
  <si>
    <t>RGU01983-Master of Diagnostic Radiography (MDRad)</t>
  </si>
  <si>
    <t>Master of Diagnostic Radiography (MDRad)</t>
  </si>
  <si>
    <t>01fa5303-89ff-e711-80f8-0050569f10c3</t>
  </si>
  <si>
    <t>9+njbmbY4rGKp60mWq2nqy+mwU0fCyWDP5FHqdCyjQ0bk6+Rs/zG4MKOxo6HTZvMUbG0wzWYXByda77ZMlC/AA==</t>
  </si>
  <si>
    <t>RGU01984-Master of Dietetics (MDiet)</t>
  </si>
  <si>
    <t>f8254521-89ff-e711-80f8-0050569f10c3</t>
  </si>
  <si>
    <t>69cVLw+g+HnMkp2z1bKBZ3PzjP90dF1SN9PPPA5EkV96AyplVMA5+juIrTt2hdgqLuXefCX7bAQLWAd7pRtkjg==</t>
  </si>
  <si>
    <t>RGU01985-Master of Occupational Therapy (MOccTh)</t>
  </si>
  <si>
    <t>Master of Occupational Therapy (MOccTh)</t>
  </si>
  <si>
    <t>a5ef2846-89ff-e711-80f8-0050569f10c3</t>
  </si>
  <si>
    <t>0HVEpqBc2C17JVbkY+E8xvv81F4DkH7RnOCZWTw4iCx5XM2PPjMlAth3c9gagnrdkSywDMjiWEt3WkTVZ14rAw==</t>
  </si>
  <si>
    <t>RGU01986-Master of Physiotherapy (MPhys)</t>
  </si>
  <si>
    <t>66fde023-2d54-e811-8101-0050569f10c3</t>
  </si>
  <si>
    <t>fzFLE3WETwcp1VRJc4SxFW+Lfv7GHTx+ajBpjQVhm2jOtHm3YrK9/AaDNLx0OZzrOgNQeJiwS0wCAndqa7oUfA==</t>
  </si>
  <si>
    <t>RGU02039-BSc (Hons) Dietetics</t>
  </si>
  <si>
    <t>235bf52d-c48d-e911-8127-0050569f10c3</t>
  </si>
  <si>
    <t>oDrxGAQ4PUIct+DJSe8N++d0IvGrpszkFOQ8VWsRUdnzJlPfu1shWBJRleoEPr+QFbRDMrQaDy5dNcEJdDf+vw==</t>
  </si>
  <si>
    <t>RGU02203 - BSc (Hons) Occupational Therapy</t>
  </si>
  <si>
    <t>9462d05f-c58d-e911-8127-0050569f10c3</t>
  </si>
  <si>
    <t>dS+KdhfNPXWOh+KjhX28wZ2sSjyVg/qNKx8GIrbxwY4gIweUsFqSYZxiXEeAQ+zdrBgcn4rEZB3yM6INv1LifA==</t>
  </si>
  <si>
    <t>RGU02204 - BSc (Hons) Diagnostic Radiography</t>
  </si>
  <si>
    <t>930b1ffd-c58d-e911-8127-0050569f10c3</t>
  </si>
  <si>
    <t>wE/CcYCTDo1CXs1nf5d678XVUJx+w6YtOG8gBd2CSh0T2yMVBXATfsNJMoOV8JJ+QeHRnMREXsv+AZJAIbJUUQ==</t>
  </si>
  <si>
    <t>RGU02205-BSc (Hons) Physiotherapy</t>
  </si>
  <si>
    <t>b2a1bbd6-6d96-e911-812c-0050569f10c3</t>
  </si>
  <si>
    <t>3AFTxBAm22Pu00ZepsYk19ShBQ5CWlEpFhBcwa9PdORibhO4asN88/zZpFPFW9QsmDtx83WT8EI5g7/9xXnomQ==</t>
  </si>
  <si>
    <t>RGU02210 - BSc Paramedic Practice</t>
  </si>
  <si>
    <t>BSc Paramedic Practice</t>
  </si>
  <si>
    <t>7c6ebf3f-d5d0-ea11-813d-0050569f10c3</t>
  </si>
  <si>
    <t>qOx3L420tlSq0curtP11AbSUTzgiK8mVrPo/tqPi/H1rIKn4wu+yP2jMrqnWDs4NdjNbapv4h6vhWpqA5je3lA==</t>
  </si>
  <si>
    <t>RGU02390 - Prescribing for Healthcare Practitioners (SCQF Level 9)</t>
  </si>
  <si>
    <t>Prescribing for Healthcare Practitioners (SCQF Level 9)</t>
  </si>
  <si>
    <t>451d72a0-d6d0-ea11-813d-0050569f10c3</t>
  </si>
  <si>
    <t>u+gXLAE4BYgLoMha6WDKK5jfu4+7x8XwmyvQUNB1IzOSxN/K8dK+UXmEYeVIIkXPrmH8jx/aVQen0zCA019MVw==</t>
  </si>
  <si>
    <t>RGU02391 - Prescribing for Healthcare Practitioners (SCQF Level 11)</t>
  </si>
  <si>
    <t>Prescribing for Healthcare Practitioners (SCQF Level 11)</t>
  </si>
  <si>
    <t>72af9931-8ec1-e411-80cf-0050569f10c3</t>
  </si>
  <si>
    <t>HqvcSbXvUQogIie50wxJIJKwNw1cnFsZ7idnlxgHBc4onwNPy2BffI4xFlStdB3HooKP5F8bfMXOU+csrC7pkQ==</t>
  </si>
  <si>
    <t>ROE01037 - MA Art Psychotherapy</t>
  </si>
  <si>
    <t>Roehampton University</t>
  </si>
  <si>
    <t>74af9931-8ec1-e411-80cf-0050569f10c3</t>
  </si>
  <si>
    <t>Cyj+JhLU6WYF6vxEI8i71n2j0vbQgsO9qDuHUSJV/409RfqzHDv7quHlYGcDLi+QSbZIHPQNoe4F5y2wzX5XfQ==</t>
  </si>
  <si>
    <t>ROE01038 - MA Art Psychotherapy</t>
  </si>
  <si>
    <t>76af9931-8ec1-e411-80cf-0050569f10c3</t>
  </si>
  <si>
    <t>/6EWJzyG0ubmYDHNOJvP3Pyomyx6OW8cluI6GK6oPbpYZjyhK9OuPVuLmztxZ6qWkcLr+9lk1985ii6rBao8RA==</t>
  </si>
  <si>
    <t>ROE01039 - MA Dramatherapy</t>
  </si>
  <si>
    <t>78af9931-8ec1-e411-80cf-0050569f10c3</t>
  </si>
  <si>
    <t>RI4cLQoGB185q+Oq7DMBHRUfS8yO6mgMYMsFoloe5pvYXo6zCz6tv6PN4FSZn+b4tP18QoDaFtTICysAvNOEwg==</t>
  </si>
  <si>
    <t>ROE01040 - MA Dramatherapy</t>
  </si>
  <si>
    <t>7aaf9931-8ec1-e411-80cf-0050569f10c3</t>
  </si>
  <si>
    <t>QZIO/gXlQdOZA0JWJiIVgHNtHqL3kThDYLgRCimXqYHkSUQQ38hEskWugomnLGtgnyc049HYes/Ew+NSbSBQ3Q==</t>
  </si>
  <si>
    <t>ROE01041 - MA Music Therapy</t>
  </si>
  <si>
    <t>7caf9931-8ec1-e411-80cf-0050569f10c3</t>
  </si>
  <si>
    <t>n9AqzlxUKIlHusq1DJl3XdqtRYtuCxaIs5pkUWHb1Fwf8x/+I/HvqmbdsIJhWnkoXJtn2+5hdV5ohkYQlcLx7Q==</t>
  </si>
  <si>
    <t>ROE01042 - MA Music Therapy</t>
  </si>
  <si>
    <t>88af9931-8ec1-e411-80cf-0050569f10c3</t>
  </si>
  <si>
    <t>y+hRjU4TOM0MP52ExWZqlMk5HjevPtPh487P/ZiP69xxXIaD1/nN3ZjSO7/dYIgpvRdVYD8UvGWAFPWfdQYK9Q==</t>
  </si>
  <si>
    <t>ROE01048 - PsychD in Counselling Psychology</t>
  </si>
  <si>
    <t>PsychD in Counselling Psychology</t>
  </si>
  <si>
    <t>26ee9b8b-668c-e611-80e5-0050569f10c3</t>
  </si>
  <si>
    <t>1mHRUj9NHq84bC9zcQOqIdqhy+b7P6/94knq4WCPXrMQrp98Wk/Mn+I+Y6KpBXrdn7ewQPBPIChih3BwZ7XKZg==</t>
  </si>
  <si>
    <t>ROE01752 - PsychD in Counselling Psychology</t>
  </si>
  <si>
    <t>70ff66e6-8dc1-e411-80cf-0050569f10c3</t>
  </si>
  <si>
    <t>AZNOjaIyE/H9lb3nv+qFlW0oPUFBAekePBauaQ1n4LWdEQqMflKz0LqmLPaQtLmJNHDBnD8uTKnoV99dfFhz+g==</t>
  </si>
  <si>
    <t>SAA00357 - DipHE Paramedic Practice</t>
  </si>
  <si>
    <t>Scottish Ambulance Academy and Glasgow Caledonian University</t>
  </si>
  <si>
    <t>aaaf9931-8ec1-e411-80cf-0050569f10c3</t>
  </si>
  <si>
    <t>QVQ4O17qcMr+M6++lmP9iRGOy6yYkCY1hMtiFcFdFMd5YkRNguZFlml9x/uHNYnefcDgerhgRj5VBVNtmwDaDQ==</t>
  </si>
  <si>
    <t>SAL01065 - BSc (Hons) Prosthetics and Orthotics</t>
  </si>
  <si>
    <t>BSc (Hons) Prosthetics and Orthotics</t>
  </si>
  <si>
    <t>Prosthetist / orthotist</t>
  </si>
  <si>
    <t>University of Salford</t>
  </si>
  <si>
    <t>acaf9931-8ec1-e411-80cf-0050569f10c3</t>
  </si>
  <si>
    <t>mBXsWkge01vYDeaPnwvS0io9j3b+xWpG75vUSJYbFP+STQQxvubJo5n0cdS0F6mr4t3bmLVlBNSetjBUZ4cH5w==</t>
  </si>
  <si>
    <t>SAL01066 - BSc (Hons) Occupational Therapy</t>
  </si>
  <si>
    <t>aeaf9931-8ec1-e411-80cf-0050569f10c3</t>
  </si>
  <si>
    <t>7H90j3V9bQZP+xgjXd1D9Ekww5tPYO64sE7aqW5ZaqTk/LlRb/8e/31nrZgF5p5yJiWAR8LZ/6L01/bwza+yCQ==</t>
  </si>
  <si>
    <t>SAL01067 - BSc (Hons) Occupational Therapy</t>
  </si>
  <si>
    <t>b0af9931-8ec1-e411-80cf-0050569f10c3</t>
  </si>
  <si>
    <t>SSS/6p3SW8Q0QzXGful7BLB6Oj7+o4FBSS/IkN7LdB1KSVCCT92u9tjIdGmCe5ej7Xvah4Ech1kzSGjQ+lqg9g==</t>
  </si>
  <si>
    <t>SAL01068 - BSc (Hons) Physiotherapy</t>
  </si>
  <si>
    <t>b2af9931-8ec1-e411-80cf-0050569f10c3</t>
  </si>
  <si>
    <t>osta/SHakBc+yHKQ3+7zvPsorIRx6cNSC2Fo/GS1PY+HW7zqeBHcZReTwb71QL162TdnskfvCp8EiCO/vwP35Q==</t>
  </si>
  <si>
    <t>SAL01069 - BSc (Hons) Physiotherapy</t>
  </si>
  <si>
    <t>b4af9931-8ec1-e411-80cf-0050569f10c3</t>
  </si>
  <si>
    <t>iGPdS8MOIliYFo4NhYj0qXuslQbBGNjh8Gegru4hXnM9yuQsCwOmb4Bo9fw9eQLlmU2u13zdJIiN3NAG0o9dLA==</t>
  </si>
  <si>
    <t>SAL01070 - BSc (Hons) Diagnostic Radiography</t>
  </si>
  <si>
    <t>bcaf9931-8ec1-e411-80cf-0050569f10c3</t>
  </si>
  <si>
    <t>/aBzsJ1TfXvNYAu4+FQaKNQ9MgSGhGv9FnAFcaNEMTEIOaC7QC+P2zHcC0n/Y2iP5fwz/6PvCEBrkiGptAILVg==</t>
  </si>
  <si>
    <t>SAL01074 - Non-Medical Prescribing (Level 7)</t>
  </si>
  <si>
    <t>beaf9931-8ec1-e411-80cf-0050569f10c3</t>
  </si>
  <si>
    <t>1oH+hIJngKwERlYMk1FiguNmCwcXVDMHUjhvDdoNYSrcy8f/p+8tXQob4seD5JP+tGFU+fcouRtEBZrvUfiIYQ==</t>
  </si>
  <si>
    <t>SAL01075 - BSc (Hons) Podiatry</t>
  </si>
  <si>
    <t>c0af9931-8ec1-e411-80cf-0050569f10c3</t>
  </si>
  <si>
    <t>J2iJLqZShvcPTIgb3Psyyp+/nyvKCZ77RfR+pjlxNt1eiEzV05KhE7mXozdUAL7VdhujbcQoDNpCN30GVQHy3Q==</t>
  </si>
  <si>
    <t>SAL01076 - BSc (Hons) Podiatry</t>
  </si>
  <si>
    <t>c2af9931-8ec1-e411-80cf-0050569f10c3</t>
  </si>
  <si>
    <t>uP/q0Wl4/oiYOCEBp7Zoq+luhOxHumSNHtzrb90SwhJdZdHLeVzSLB9acbhvxg6mnu1hNljUS9uVQd8M3+qE/Q==</t>
  </si>
  <si>
    <t>SAL01077 - Non Medical Prescribing - Independent Prescribing</t>
  </si>
  <si>
    <t>Non Medical Prescribing - Independent Prescribing</t>
  </si>
  <si>
    <t>caaf9931-8ec1-e411-80cf-0050569f10c3</t>
  </si>
  <si>
    <t>5efFnmJY6xCBo8NqReIy6B5q8GrSrlx42Ah4rvGNuywhU9u66Eqp6x9x+yZnb/YF53K2CkClY9BY1w+FwH5UXw==</t>
  </si>
  <si>
    <t>SAL01081 - Non-Medical Prescribing (Level 6)</t>
  </si>
  <si>
    <t>d610e404-6ad4-e411-80cf-0050569f10c3</t>
  </si>
  <si>
    <t>7YEswjb8xW3qCkNOJNlGLTdqZ57ISUC8AjAAoq87B6C1BbJrP86KVlNgUj6/jBJH0bfqq4aupJ8AvAhCul5qsg==</t>
  </si>
  <si>
    <t>SAL01572 - MSc Podiatry</t>
  </si>
  <si>
    <t>MSc Podiatry</t>
  </si>
  <si>
    <t>7f4f7c4a-645f-e811-8101-0050569f10c3</t>
  </si>
  <si>
    <t>wxBr2NqLs67z11KAbgErd05tMqXISsW5uWCqLzz++v5cDJdSBrRzHO92NbdKC8O1NG7y3oHZCGLmSN/2u6b7Ng==</t>
  </si>
  <si>
    <t>SAL02047 - MSc Occupational Therapy (pre-registration)</t>
  </si>
  <si>
    <t>146029b9-c915-ea11-8131-0050569f10c3</t>
  </si>
  <si>
    <t>i2wEfGljIbT6fKgUPiaGOsi75fEwmIi/T/ltF6BvsUiGZPvsJbcDAMlSbcUA3pYP2QgaqzbqHrkK/Sd9IAftGQ==</t>
  </si>
  <si>
    <t>SAL02302 - BSc (Hons) Physiotherapy Degree Apprenticeship</t>
  </si>
  <si>
    <t>BSc (Hons) Physiotherapy Degree Apprenticeship</t>
  </si>
  <si>
    <t>a720cfe1-4ad6-ea11-813e-0050569f10c3</t>
  </si>
  <si>
    <t>CusLcej985X0u5ydMmrRwViYNFHhd89vAtNY287wa5o5k1tg5hZHiKVnGGwF38X0LXZi5yJhJmBNxAak47Argg==</t>
  </si>
  <si>
    <t>SAL02394 - BSc (Hons) Podiatry</t>
  </si>
  <si>
    <t>c5008e21-c536-e611-80e2-0050569f10c3</t>
  </si>
  <si>
    <t>lfTCHsyHXsQRLNkt+KQOWskk17oDTV480Yrj8//HcCJQwG39/kDaxiN09hsiicvo111cAlV1hRN8Wo7U/xxcfQ==</t>
  </si>
  <si>
    <t>SGK01724 - BSc (Hons) Occupational Therapy</t>
  </si>
  <si>
    <t>St George's University of London and Kingston University</t>
  </si>
  <si>
    <t>St George's, University of London</t>
  </si>
  <si>
    <t>e7105af8-8dc1-e411-80cf-0050569f10c3</t>
  </si>
  <si>
    <t>SoESlYxLq74xbhRPuVf/Pj06IvcsQd5+ndIU7XG96dPVdsCZy9PTloFPRTVA9ES/HU9ACXuJwgiN/Vqm+HrtNQ==</t>
  </si>
  <si>
    <t>SGU00731 - BSc (Hons) Diagnostic Radiography</t>
  </si>
  <si>
    <t>e9105af8-8dc1-e411-80cf-0050569f10c3</t>
  </si>
  <si>
    <t>qs7brd/BQWWhrCZvDsogfld3GTBFPj/HgZTXhOQ+EJCmod+vRWBKTD5kiS1P8xEReeuPAcNpWHss+sNN4pqJQg==</t>
  </si>
  <si>
    <t>SGU00732 - BSc (Hons) Physiotherapy</t>
  </si>
  <si>
    <t>eb105af8-8dc1-e411-80cf-0050569f10c3</t>
  </si>
  <si>
    <t>0XlgoGr+pFvAbYCqisxyfPGC7v3Pa0x7b8S/FEgMquPiv1WJtVWu8jiN4/xTZE1KIwNLmrddukapeG+v/10WAg==</t>
  </si>
  <si>
    <t>SGU00733 - BSc (Hons) Therapeutic Radiography</t>
  </si>
  <si>
    <t>e6994a04-8ec1-e411-80cf-0050569f10c3</t>
  </si>
  <si>
    <t>tqtwfLL7SWkdz8JS7335+oOPRXw+/5vv8Bk8nyUK8+XvvJJ4XMdu9rvZbB5CtQ1XtS+06AIil5S921Pxy6ATLQ==</t>
  </si>
  <si>
    <t>SGU00969 - Practice Certificate in Supplementary Prescribing Health Professions Council (HPC) Members Level 6</t>
  </si>
  <si>
    <t>Practice Certificate in Supplementary Prescribing Health Professions Council (HPC) Members Level 6</t>
  </si>
  <si>
    <t>917e9b37-8ec1-e411-80cf-0050569f10c3</t>
  </si>
  <si>
    <t>9knhHYL9/jptH6Fdl1pKJ/Op9cHz9i4M3bgvjoM6cCiBCNrXOX5RkYbBbfCqEC0SfXlIdKKLsu9bkoD07pXEug==</t>
  </si>
  <si>
    <t>SGU01151 - MSc Physiotherapy (Pre-registration)</t>
  </si>
  <si>
    <t>df7e9b37-8ec1-e411-80cf-0050569f10c3</t>
  </si>
  <si>
    <t>+mQr5yVvm6Xu3ic/MBAQ1FlT9SCUdgGIbCkbIZMypxM5Btjae4/FwQ2z8cdvh2EjwgN5ncxptBDAB/8JnyCPKQ==</t>
  </si>
  <si>
    <t>SGU01190-BSc (Hons) Paramedic Science</t>
  </si>
  <si>
    <t>b93f2b70-1924-e611-80e2-0050569f10c3</t>
  </si>
  <si>
    <t>zH6sBibmelwb0x9a8MgTIFSeIjSnWd/kIP64fG7zIUS1VJBSXRXhe27q73zr7KB3oFbD1uyMpuYXCOPjF3VcqA==</t>
  </si>
  <si>
    <t>SGU01712 - Prescribing: Independent and Supplementary</t>
  </si>
  <si>
    <t>Prescribing: Independent and Supplementary</t>
  </si>
  <si>
    <t>a3460151-4bab-e611-80e6-0050569f10c3</t>
  </si>
  <si>
    <t>CD8UO1/dM283KOm/P9CI1mtRI0j4lR3ejzNlTRxONgGpEh+XsktLT8p3beNjN2rjWD98PDLURs1hkyTVtRyw7w==</t>
  </si>
  <si>
    <t>SGU01771 - BSc (Hons) Paramedic Science (In Service)</t>
  </si>
  <si>
    <t>BSc (Hons) Paramedic Science (In Service)</t>
  </si>
  <si>
    <t>f6af9931-8ec1-e411-80cf-0050569f10c3</t>
  </si>
  <si>
    <t>gjpZLcOFJlwnYJiAubEBIHtqOQYPy+mnPI7lRkZPzlbrf8OV8f6AcKxrfUUD6q0s/hZRjvUsQ8Cn+zUCwGQWlg==</t>
  </si>
  <si>
    <t>SHE01103 - Doctorate in Clinical Psychology (DclinPsy)</t>
  </si>
  <si>
    <t>University of Sheffield</t>
  </si>
  <si>
    <t>f8af9931-8ec1-e411-80cf-0050569f10c3</t>
  </si>
  <si>
    <t>M2Qvq+NXJrPe+kz0IWKZvLd9KxA+Gc+OvE54nm33rz6GEL/p0+EUtP34SH1eA3lipfECF7F6N91mt0gjB1ZnOA==</t>
  </si>
  <si>
    <t>SHE01104 - Doctor of Educational and Child Psychology (DEdCPsy)</t>
  </si>
  <si>
    <t>Doctor of Educational and Child Psychology (DEdCPsy)</t>
  </si>
  <si>
    <t>00b09931-8ec1-e411-80cf-0050569f10c3</t>
  </si>
  <si>
    <t>vQP4Xi9GSGGLUKQG5NMEMlNvnJFFN5WrEQJNRMXDQPtp25uYatrg1/vN5kD9hTHkW60O4t0INNv1Wo9raCpj9Q==</t>
  </si>
  <si>
    <t>SHE01108 - B.Med Sci (Hons) Speech</t>
  </si>
  <si>
    <t>B.Med Sci (Hons) Speech</t>
  </si>
  <si>
    <t>2807e0cd-7677-e711-80ee-0050569f10c3</t>
  </si>
  <si>
    <t>nD0M+caDJScZOscXplcVUbKwWn5KL/SjxgKMx8xJChZ8S/5xUGde7b1ui+4DoRErQgA8BI8ZKYp8LNlnt9yq4w==</t>
  </si>
  <si>
    <t>SHE01884 - MMedSci Vision and Strabismus</t>
  </si>
  <si>
    <t>MMedSci Vision and Strabismus</t>
  </si>
  <si>
    <t>6db735fc-707b-e711-80ef-0050569f10c3</t>
  </si>
  <si>
    <t>KyBUsNo/VsdweZ7FfVCPdBsRLy02ZYifkCR/KjiEWkYY8t+GAzDk+L8vtFZYIbLPHZO1d24iYELqxtrSgy5UCw==</t>
  </si>
  <si>
    <t>SHE01888-PG Exemptions Course</t>
  </si>
  <si>
    <t>PG Exemptions Course</t>
  </si>
  <si>
    <t>af9f3b99-edc9-e711-80f1-0050569f10c3</t>
  </si>
  <si>
    <t>wdzO8ZID5s2MEj887neouhJMVdM0besqpn5ytVML+Hgk0zWqJpT7V1ZE0g9yobnRhbWkCSoO9lszhb8g6Jjphg==</t>
  </si>
  <si>
    <t>SHE01935 - BMedSci (Hons) Speech and Language Therapy</t>
  </si>
  <si>
    <t>BMedSci (Hons) Speech and Language Therapy</t>
  </si>
  <si>
    <t>e3676ce8-edc9-e711-80f1-0050569f10c3</t>
  </si>
  <si>
    <t>oaD37u3M7zHGdxMNVrPWjtHF2nJdvniIyJyS9RFSQaRys7wWakL+dL3eXMHUgrbK/1WySTENr0sXpUg3Endv9Q==</t>
  </si>
  <si>
    <t>SHE01936 - MMedSci Speech and Language Therapy</t>
  </si>
  <si>
    <t>MMedSci Speech and Language Therapy</t>
  </si>
  <si>
    <t>68ee8914-c717-e811-80f8-0050569f10c3</t>
  </si>
  <si>
    <t>HhJhEW+3j6fo1YvZYzV95TTDf3sG0TklEiOQ3slHTOVY/HHdWbWG09ZkCVumS2j2poRD+IVRv0FRTsaQKByAHw==</t>
  </si>
  <si>
    <t>SHE02004 - BMed Sci (Hons) Orthoptics</t>
  </si>
  <si>
    <t>BMed Sci (Hons) Orthoptics</t>
  </si>
  <si>
    <t>697e9b37-8ec1-e411-80cf-0050569f10c3</t>
  </si>
  <si>
    <t>r2DCbgZXrqeVVh+goN0aZt+w26+IOU66Dp465YXKBljUY4z4yFvNOO5zG7gGUQkAXmF+rsdIbjCHWSehaHg6wA==</t>
  </si>
  <si>
    <t>SHU01131 - BSc (Hons) Occupational Therapy</t>
  </si>
  <si>
    <t>Sheffield Hallam University</t>
  </si>
  <si>
    <t>6d7e9b37-8ec1-e411-80cf-0050569f10c3</t>
  </si>
  <si>
    <t>GfcMrJ7ntMGKHGiO7WLBr40tI3ufYbTiIV/Fo/JW3GI0zVibpRqRBFdmJ8/PKAeNNAFAEdeb+vojzk+V/5Foqw==</t>
  </si>
  <si>
    <t>SHU01133 - Non-Medical Prescribing</t>
  </si>
  <si>
    <t>797e9b37-8ec1-e411-80cf-0050569f10c3</t>
  </si>
  <si>
    <t>odpWANuEOMSGD2v+/GoKcF8fgDHzVeyJrSCU+w16xgUypw9tQY+pJ99Nj6CekkfGAG7vFVhxZWFiLjSqkWigJg==</t>
  </si>
  <si>
    <t>SHU01139 - BSc (Hons) Diagnostic Radiography</t>
  </si>
  <si>
    <t>7d7e9b37-8ec1-e411-80cf-0050569f10c3</t>
  </si>
  <si>
    <t>k2NlAzVzhROVasBFMQK8JcpvpS9k0kWx4vQz6DaOPIVfeSo3xMZPi1DnCPQG/XecS6bV9+3wllL25OrDa4RdXA==</t>
  </si>
  <si>
    <t>SHU01141 - BSc (Hons) Physiotherapy</t>
  </si>
  <si>
    <t>837e9b37-8ec1-e411-80cf-0050569f10c3</t>
  </si>
  <si>
    <t>tjXvDTUviy2tGgAEhGB64wpCQweeMRl04fxR7M0+O1mzWnxwzjaAuBGhtREvR1mgpXVVnC+aydOw5MOcqiCTxA==</t>
  </si>
  <si>
    <t>SHU01144 - BSc (Hons) Radiotherapy and Oncology</t>
  </si>
  <si>
    <t>877e9b37-8ec1-e411-80cf-0050569f10c3</t>
  </si>
  <si>
    <t>ZFRVzctT68rHilS/Z/W4DA0t+pu6ula5FOmGlfHhYrEFqD8iPbRP6z4TXl5y39uN5mdbnccRInPX7Wxmu67jTw==</t>
  </si>
  <si>
    <t>SHU01146 - MSc Occupational Therapy (Pre-registration)</t>
  </si>
  <si>
    <t>8f7e9b37-8ec1-e411-80cf-0050569f10c3</t>
  </si>
  <si>
    <t>eHIgLUn0TIpNQ3qyBzDZGYugyjJzCM3WmakNayQNyfAxl+I1MsnULCViZw9uay7wcaHVuzBTlxoAHHmKAhcdyA==</t>
  </si>
  <si>
    <t>SHU01150 - Non-Medical Prescribing</t>
  </si>
  <si>
    <t>9214862a-2cce-e411-80cf-0050569f10c3</t>
  </si>
  <si>
    <t>aksawxOu7Y/qpdC4UMJm6KZeNzbw1pNUvxZwGmcRJgwTQlike4pZxFzGvWG/D55GLVpWNlTgyNyUNxPtosjm7A==</t>
  </si>
  <si>
    <t>SHU01562 - BSc (Hons) Operating Department Practice</t>
  </si>
  <si>
    <t>74ce6b0c-7a6e-e511-80d4-0050569f10c3</t>
  </si>
  <si>
    <t>62GWZmrcjQK+Yb6sXx+HsadZ94XzHLZjWaA9+4DdFMy4ALAJ1ap9J7YHc3G+vX63HV0U+QG7cdEP++pcVZZHpQ==</t>
  </si>
  <si>
    <t>SHU01629 - MSc Physiotherapy (pre-registration)</t>
  </si>
  <si>
    <t>6a6e15fd-842d-e611-80e2-0050569f10c3</t>
  </si>
  <si>
    <t>FlAQskObZ+NIl8Fu4g13H4fw7N0NVBJEGxTxG/LfEpdtdH24jaDVvhIM3/IzwG7Kyt/jcmp1tpXKfM3ZPq+6Tw==</t>
  </si>
  <si>
    <t>SHU01717-BSc (Hons) Paramedic Science</t>
  </si>
  <si>
    <t>831dea95-b1f9-e611-80e8-0050569f10c3</t>
  </si>
  <si>
    <t>R7ezNbwjMCfT2x7jcTvAUXbDwww2607CeknRJ0igt3R2SUcJitbMTpZo4NxTgw4Wq1N7brLy6NKxW+Z4U1cExw==</t>
  </si>
  <si>
    <t>SHU01814 - MSc Radiotherapy and Oncology in Practice</t>
  </si>
  <si>
    <t>MSc Radiotherapy and Oncology in Practice</t>
  </si>
  <si>
    <t>de120b8d-1f0b-e811-80f8-0050569f10c3</t>
  </si>
  <si>
    <t>7Ijwcjx5EYPMGg9yyb+tHZJl9jp+QJhb1FbPmM0D4AN7Lfcw3rLVbjQw3tjOOaFmAwEtqlV1/gRNaN6/UZRfmA==</t>
  </si>
  <si>
    <t>SHU01994-BSc (Hons) Occupational Therapy (Degree Apprenticeship)</t>
  </si>
  <si>
    <t>BSc (Hons) Occupational Therapy (Degree Apprenticeship)</t>
  </si>
  <si>
    <t>0feb9faa-200b-e811-80f8-0050569f10c3</t>
  </si>
  <si>
    <t>IGaMiHugPLekr6R1Qk/Y6R4f1cBUsXGFMCy1/0qfdjdY0O9JsenEdH66Y8L2N8FDfjo0Nqr2in3i4PPF8+T2hw==</t>
  </si>
  <si>
    <t>SHU01995-BSc (Hons) Physiotherapy (Degree Apprenticeship)</t>
  </si>
  <si>
    <t>0d88d370-ec1a-e811-80fa-0050569f10c3</t>
  </si>
  <si>
    <t>5UaHkbUvnk939torHMBjBa/P0DLJOB5Ngzp5uFL0VLMRfau1O/U4f6YSZZ842satFsR5e3Ao1gumrMEAAMVnAA==</t>
  </si>
  <si>
    <t>SHU02008 - MSc Dietetics</t>
  </si>
  <si>
    <t>c584b067-969d-e911-812c-0050569f10c3</t>
  </si>
  <si>
    <t>Oi6SZFvOqoT6hgS95jHP3PnHpC5SHcJIFFJz5c1SQMrME5q2DlaCy7hJcm35fa455Up3pcmZWljCQ7GkH/FZ3Q==</t>
  </si>
  <si>
    <t>SHU02218 - Non-Medical Prescribing</t>
  </si>
  <si>
    <t>975c1c7c-99bb-ea11-813d-0050569f10c3</t>
  </si>
  <si>
    <t>EHUO+ZyGSKNxWxH2J4MYdSu1BUL21tYge7AmQVlE1PdE2lRu3fVsVfkSUfAvZv0Utma5UZ4pRFQjwy4XgC3TGA==</t>
  </si>
  <si>
    <t>SHU02375 - BSc (Hons) Diagnostic Radiography (Degree Apprenticeship)</t>
  </si>
  <si>
    <t>957e9b37-8ec1-e411-80cf-0050569f10c3</t>
  </si>
  <si>
    <t>9V1U0JV7jfGNaSN2xWcE0IzMVxLc3aranNiZG3uFsxhwiJtyf9ADFKFo+E2hzM3Uv778l40xhDgsOTBAVFw6Pg==</t>
  </si>
  <si>
    <t>SMA01153 - Diploma in Local Anaesthesia for Podiatry Practice</t>
  </si>
  <si>
    <t>Diploma in Local Anaesthesia for Podiatry Practice</t>
  </si>
  <si>
    <t>The Smae Institute</t>
  </si>
  <si>
    <t>977e9b37-8ec1-e411-80cf-0050569f10c3</t>
  </si>
  <si>
    <t>t6Pty3sSbe7UhKZDpwySvbo9M57EtxddsxSONS9UEnlKb08ECsP5Sbp3u93+8hdM5deLx7Ke5A9Nx42TDiyu0A==</t>
  </si>
  <si>
    <t>SMA01154 - Diploma In Prescription Only Medicines for Podiatric Practice</t>
  </si>
  <si>
    <t>Diploma In Prescription Only Medicines for Podiatric Practice</t>
  </si>
  <si>
    <t>9969e1bb-e81f-ea11-8132-0050569f10c3</t>
  </si>
  <si>
    <t>wf/xTJb/Xo2j9rZujiFeoGQoERkPpk8o8vt1Hl1o2mNkA4WXBQyLfKJcZYwmWv0fwq8Zs3YYHrj1lEvU7QCMzg==</t>
  </si>
  <si>
    <t>SMA02305 - BSc (Hons) Podiatry</t>
  </si>
  <si>
    <t>cb698e43-8ec1-e411-80cf-0050569f10c3</t>
  </si>
  <si>
    <t>o8CXuBzOUGRLsJi6rSqSshkI0LWqir1UYBnHPn9lumtJNnpPZ4nKBrL9XwhXt37goQXxDh+Nu2CZ3464eRI40g==</t>
  </si>
  <si>
    <t>SMJ01383 - BSc (Hons) Speech and Language Therapy</t>
  </si>
  <si>
    <t>The University of St Mark and St John</t>
  </si>
  <si>
    <t>cd698e43-8ec1-e411-80cf-0050569f10c3</t>
  </si>
  <si>
    <t>sSfJQirAvHQ9zsd1VYh0arfTTHnI6UphIxCbp8fvfo5TIUyWB8S2wXMyX0rf/J3OYg52P8cOmpioblpkjom3sg==</t>
  </si>
  <si>
    <t>SMJ01384 - BSc (Hons) Speech and Language Therapy</t>
  </si>
  <si>
    <t>9d7e9b37-8ec1-e411-80cf-0050569f10c3</t>
  </si>
  <si>
    <t>+uWWAjoweUQBS8tIZL8fKHXH7V5pP8k52lRmI2GW7yNnAueotbvYB84gPpgAoLD9pKSBUxXzcE1Hi0QkeokNWw==</t>
  </si>
  <si>
    <t>SOU01157 - BSc (Hons) Occupational Therapy</t>
  </si>
  <si>
    <t>University of Southampton</t>
  </si>
  <si>
    <t>9f7e9b37-8ec1-e411-80cf-0050569f10c3</t>
  </si>
  <si>
    <t>mPzWu3gyjSLFhclEq4UKRmWChLRYlzlI+Dv/LSz1Ogm96XhSjL4zZ523X4fmhqWmcLjVb9Y7l9/FHXb3DOcyNw==</t>
  </si>
  <si>
    <t>SOU01158 - BSc (Hons) Occupational Therapy</t>
  </si>
  <si>
    <t>a17e9b37-8ec1-e411-80cf-0050569f10c3</t>
  </si>
  <si>
    <t>QCYXcor/MWqWCLwlFfeccCb1USgKnkzgNG1kVABS4L32Df7mIstDx9CW5mpVEmDu4iAotZ+ZkMd+OMfcNarGSA==</t>
  </si>
  <si>
    <t>SOU01159 - Doctorate in Clinical Psychology (DclinPsychol)</t>
  </si>
  <si>
    <t>Doctorate in Clinical Psychology (DclinPsychol)</t>
  </si>
  <si>
    <t>a37e9b37-8ec1-e411-80cf-0050569f10c3</t>
  </si>
  <si>
    <t>foebYhJhhVtioPSf3VC0DgESR0RU+u6+m+Brc5sj7HgIxN7oXxPJ1/JNVIO+kHZI25ZspI9ZLWhXU6CCC/n4gQ==</t>
  </si>
  <si>
    <t>SOU01160 - Doctorate in Educational Psychology</t>
  </si>
  <si>
    <t>Doctorate in Educational Psychology</t>
  </si>
  <si>
    <t>a77e9b37-8ec1-e411-80cf-0050569f10c3</t>
  </si>
  <si>
    <t>VgSCl0eKZhimSANsjtPZgvhiYhB+cMoAc5OW284X86yp4fojb3bmWQU23vge+8z6kYDxwNxNWIYvMbMT0zBANw==</t>
  </si>
  <si>
    <t>SOU01162 - BSc (Hons) Podiatry</t>
  </si>
  <si>
    <t>a97e9b37-8ec1-e411-80cf-0050569f10c3</t>
  </si>
  <si>
    <t>bgLBEHFCRC6O5gbY+5FI93Jc/WEiRxUbSNSbLFNFnP4tIkrEMNmYz5256gHreCKTGyHH0EvIcxhsrA0/fd+h5Q==</t>
  </si>
  <si>
    <t>SOU01163 - BSc (Hons) Physiotherapy</t>
  </si>
  <si>
    <t>ad7e9b37-8ec1-e411-80cf-0050569f10c3</t>
  </si>
  <si>
    <t>t0Uu0C5TmSdYBiB1yajw4v695OZxLADXCWgpkg6WYVzUaRKS1K60i4PIZ3Z2MO+8iv75AB7KlcvpCNyWtOsJ/g==</t>
  </si>
  <si>
    <t>SOU01165 - MSc Physiotherapy (Pre-registration)</t>
  </si>
  <si>
    <t>af7e9b37-8ec1-e411-80cf-0050569f10c3</t>
  </si>
  <si>
    <t>XGqSiOqmCsn7D53FZ03nXkK4mfUvKRFerj5/5w/qFJzfJOhskA/eWPnBw8G9ad4vBSei6ngQ56HsgzNxDj2/ng==</t>
  </si>
  <si>
    <t>SOU01166 - Pg Dip Physiotherapy (Pre-registration)</t>
  </si>
  <si>
    <t>Pg Dip Physiotherapy (Pre-registration)</t>
  </si>
  <si>
    <t>b17e9b37-8ec1-e411-80cf-0050569f10c3</t>
  </si>
  <si>
    <t>GRcU2DwrydLrk4FAebdPufOH3Jn3YTDWE0R412j+vYH95pUapu6CUAnJfXsRAayPqTpvn0SopoxKEXTWYBeYxA==</t>
  </si>
  <si>
    <t>SOU01167 - Health Psychology Research and Professional Practice (PhD)</t>
  </si>
  <si>
    <t>Health Psychology Research and Professional Practice (PhD)</t>
  </si>
  <si>
    <t>b37e9b37-8ec1-e411-80cf-0050569f10c3</t>
  </si>
  <si>
    <t>Z5knIN3L9sO5u2VIzv7E0Rg7wbHnkA4hWzJspgzu8Pk+/ZCIGQxDp8fwdMvWmk3j2g+HykyJzF6TPZpPsndgfw==</t>
  </si>
  <si>
    <t>SOU01168 - Health Psychology Research and Professional Practice (PhD)</t>
  </si>
  <si>
    <t>e37e9b37-8ec1-e411-80cf-0050569f10c3</t>
  </si>
  <si>
    <t>5Vh7FYhDh02B9KPEGgYCcE8SOydpWNt2OGTjjpr1aKb1IazvBB0xl17Uk/JkLh7W+SqZN0w5+lpno5d+ao+zDg==</t>
  </si>
  <si>
    <t>SOU01192 - Independent and Supplementary Prescribing</t>
  </si>
  <si>
    <t>ff7e9b37-8ec1-e411-80cf-0050569f10c3</t>
  </si>
  <si>
    <t>5Jg2DdIKWSCnAq7m3Pe86ae9gc2nN9qLzyWDrueNLYaV+ZIxTRSUlrbdwNJRv6gj5vohHC0+ARWW4Kme+JL62g==</t>
  </si>
  <si>
    <t>SOU01206 - Hearing Aid Aptitude Test</t>
  </si>
  <si>
    <t>Hearing Aid Aptitude Test</t>
  </si>
  <si>
    <t>ff698e43-8ec1-e411-80cf-0050569f10c3</t>
  </si>
  <si>
    <t>oA/wrq0NQ0xv5DB2++OZzEnL0bvSv8P+u9yTyAHinPn8BFINnymQ/jteuTsTLbzVfynw6gilkXYqdc5rySeDIQ==</t>
  </si>
  <si>
    <t xml:space="preserve">SOU01409 - BSc (Hons) Audiology </t>
  </si>
  <si>
    <t>BSc (Hons) Audiology</t>
  </si>
  <si>
    <t>016a8e43-8ec1-e411-80cf-0050569f10c3</t>
  </si>
  <si>
    <t>MtFzxeMHianMGDUFPECpiYY/5LX/JrgfE6riVU/sgWbA2Qxez13p66SOnpcetAbBhFVI6Iy27mavcQ964zxOpQ==</t>
  </si>
  <si>
    <t>SOU01410 - Health Psychology Research and Professional Practice (MPhil)</t>
  </si>
  <si>
    <t>Health Psychology Research and Professional Practice (MPhil)</t>
  </si>
  <si>
    <t>036a8e43-8ec1-e411-80cf-0050569f10c3</t>
  </si>
  <si>
    <t>BOfSB5hrribvIWywf4W/d22Vf26rRn5vI55ReaEi65dNEa2aqaueLNrACSJeZ2CNkSpWhPBh11L8+1Wnlk2dzQ==</t>
  </si>
  <si>
    <t>SOU01411 - Health Psychology Research and Professional Practice (MPhil)</t>
  </si>
  <si>
    <t>f47dcfb1-5821-e511-80d1-0050569f10c3</t>
  </si>
  <si>
    <t>slGCGy1jFlfb+THd0KzuabPJJ+90geB4hEXp2IhKOPdrjB06NCRDeXyGLwEbcpu8pKbDFI5MqPt0gQv310yH3w==</t>
  </si>
  <si>
    <t xml:space="preserve">SOU01609 - MSci Audiology  </t>
  </si>
  <si>
    <t xml:space="preserve">MSci Audiology </t>
  </si>
  <si>
    <t>5cb6a667-0e5a-e911-811c-0050569f10c3</t>
  </si>
  <si>
    <t>r+bUEbaR01GTEUiyX+sJBhgVjTKINVoUT7il2dQy+6PZr4pcJVcQmtLKScFt4RoLR9Grga06BlWISOu2gnCoqQ==</t>
  </si>
  <si>
    <t>SOU02172 - MSc Occupational Therapy (Pre-registration)</t>
  </si>
  <si>
    <t>3ace68ec-8dc1-e411-80cf-0050569f10c3</t>
  </si>
  <si>
    <t>5m7hZWUz31b2jP5tc3rv7Fcl8rtW7FPMWfu2zNJM0FDyUpYWOHlVlpW+0qXaDy/9wtLGrJtVNsJ3KKaUp3W6+g==</t>
  </si>
  <si>
    <t>STA00450 - Foundation Degree in Paramedic Science</t>
  </si>
  <si>
    <t>Staffordshire University</t>
  </si>
  <si>
    <t>cd7e9b37-8ec1-e411-80cf-0050569f10c3</t>
  </si>
  <si>
    <t>Q23Kc3cjUv62H42L3P9unZv+8WyEUEYEWB+CQAi4Qnc19rRQwXDttvMvMMe+jGl9GTtiVDeFIjuecZMNeV8scA==</t>
  </si>
  <si>
    <t>STA01181 - Professional Doctorate in Health Psychology</t>
  </si>
  <si>
    <t>d17e9b37-8ec1-e411-80cf-0050569f10c3</t>
  </si>
  <si>
    <t>295wvgEdsFydB/2dMTpMHTRyd6AMCRe4Vry6Zqsm93Nrf/JO5xktUfJXEs/L2Q5sPUIvH7kWHtnaU+3RDvipSw==</t>
  </si>
  <si>
    <t>STA01183 - BSc (Hons) Applied Biomedical Science</t>
  </si>
  <si>
    <t>d37e9b37-8ec1-e411-80cf-0050569f10c3</t>
  </si>
  <si>
    <t>uKo8mt121vwxwtsh/QPRp1s072+0/+eVFSVsBr6eU2MjUku1uZHjRUAUODr/hNB34zrTBAORITwEQkYw2FWntw==</t>
  </si>
  <si>
    <t>STA01184 - DipHE Operating Department Practice</t>
  </si>
  <si>
    <t>d77e9b37-8ec1-e411-80cf-0050569f10c3</t>
  </si>
  <si>
    <t>JLZpBsx3LaTAwEDDNgj2ePspC3sd9MAwmyD+APnsmYhdU/Pysq3Sygjq/6Lpxph1+4bq/5JztBtiZtbIbGZhfQ==</t>
  </si>
  <si>
    <t>STA01186-Independent/Supplementary Prescribing for Allied Health Professionals (Level 6)</t>
  </si>
  <si>
    <t>Independent/Supplementary Prescribing for Allied Health Professionals (Level 6)</t>
  </si>
  <si>
    <t>d97e9b37-8ec1-e411-80cf-0050569f10c3</t>
  </si>
  <si>
    <t>lySm0PSh8SMELk9pmFs7zmfH+x+D2+Sk1W9tbmVhkLaHKM5uO6HIPd3LlPqE5YZBj+0JiMlNNB/vCAYanzkgsQ==</t>
  </si>
  <si>
    <t>STA01187 - Professional Doctorate in Clinical Psychology</t>
  </si>
  <si>
    <t>6de3830d-1987-e611-80e5-0050569f10c3</t>
  </si>
  <si>
    <t>+BHoHTmR5YrnC/O+8K/equIs7c/HLsc0M7qfBANiZLWzUiSjWOZx582TyfQigWo3qZlSPU+6byqkDyOEzn4U3g==</t>
  </si>
  <si>
    <t>STA01751 - BSc (Hons) Operating Department Practice</t>
  </si>
  <si>
    <t>bf0818ab-3ae9-e611-80e8-0050569f10c3</t>
  </si>
  <si>
    <t>n79G7HMDhfDLAkGaxA1p6N2JpHBlLEesZurUFSbpAkF5I/FSQWfF4OqgmMiy887wUOW1Lmtjm7ABiiI5r3bqsA==</t>
  </si>
  <si>
    <t>STA01798 - BSc (Hons) Healthcare Science (Blood Sciences)</t>
  </si>
  <si>
    <t>1cfbfd0d-3be9-e611-80e8-0050569f10c3</t>
  </si>
  <si>
    <t>XoVsdt6M/RjPBskWuOTXMyfVVaK4zp9EiR1/xmE85n44bRWfUSMADcvk5ptEHqWjMurgyrjQRgaa8ygxZJeBfQ==</t>
  </si>
  <si>
    <t>STA01800 - BSc (Hons) Healthcare Science (Infection Sciences)</t>
  </si>
  <si>
    <t>120a796d-3be9-e611-80e8-0050569f10c3</t>
  </si>
  <si>
    <t>I47A5cOB2YfoOk65NkqyqqR0QV9v798yh9FtzglouQ9JKa72ILiepnuMJ8RPlgaZNcf3j6kcNVTuNnzCOXZpSg==</t>
  </si>
  <si>
    <t>STA01802 - BSc (Hons) Healthcare Science (Cellular Sciences)</t>
  </si>
  <si>
    <t>05c979c2-3be9-e611-80e8-0050569f10c3</t>
  </si>
  <si>
    <t>3JRBl6mm1PtQCVVDchjkE4ZhBUDwLnLripwFNYkBoi5QAbAmtntY7AcO3+eFJMDd6fazhl2+G+i844gsgJJVbw==</t>
  </si>
  <si>
    <t>STA01804 - BSc (Hons) Healthcare Science (Genetic Sciences)</t>
  </si>
  <si>
    <t>340c8f88-64fe-e611-80e8-0050569f10c3</t>
  </si>
  <si>
    <t>Z/c+zd87qMvkWmSGotr+JipCwaqqurGBSDigCu5FiC5QSkdX5u2FKeP8IYslFG0bntvy2okuSp/1G7byOYgkPA==</t>
  </si>
  <si>
    <t>STA01816 - Professional Doctorate in Health Psychology</t>
  </si>
  <si>
    <t>ffd94d95-b59e-e711-80f1-0050569f10c3</t>
  </si>
  <si>
    <t>7I4q3Sj13kuQb2LBZJXymnAE80qovNF1l/InNdPGbTOcSOYk0zvjA8RNXPazZFvs3GQ6/0iywWnlyxiMAmbkeA==</t>
  </si>
  <si>
    <t>STA01907 - BSc (Hons) Paramedic Science</t>
  </si>
  <si>
    <t>ccd4a04f-c668-e811-8102-0050569f10c3</t>
  </si>
  <si>
    <t>l6sSe3fVRv2orBEGm8VPNaGrvlVGL1bLnyy37801mbAQ0/yuxkwf5dGS6hpglLdLSoxSHJbgExs/XBmwba0KSg==</t>
  </si>
  <si>
    <t>STA02050 - Independent/Supplementary Prescribing for Allied Health Professionals (Level 7)</t>
  </si>
  <si>
    <t>Independent/Supplementary Prescribing for Allied Health Professionals (Level 7)</t>
  </si>
  <si>
    <t>02c1f1ba-fa34-e911-811a-0050569f10c3</t>
  </si>
  <si>
    <t>Wx62YEPb24fzDx37AD4IXZpFlnxXWxd2atlid+2CD/9rV9y9L3iJQGI3Zqj23K39sShMlZGeML/b3mis4SuCBw==</t>
  </si>
  <si>
    <t>STA02152 - BSc (Hons) Operating Department Practice Degree Apprenticeship</t>
  </si>
  <si>
    <t>3d7f6509-0cd6-e911-812d-0050569f10c3</t>
  </si>
  <si>
    <t>UXj7UZ2vMQHIQZW5LkxrORqxkmwV3gkkb1VvMXPXdIZhRcm7QpIv5Fs6n7GxmejSUn3YnfpERIWo4rPecgA/WA==</t>
  </si>
  <si>
    <t>STA02241 - BSc (Hons) Paramedic (Degree)</t>
  </si>
  <si>
    <t>BSc (Hons) Paramedic (Degree)</t>
  </si>
  <si>
    <t>a62b3c83-0cd6-e911-812d-0050569f10c3</t>
  </si>
  <si>
    <t>MZKeGPa4k4pbFI7haMqP4bhu9TEQhVF+VKXFWnzui28morUzlVItgmw9341vPH/wgHAfCboz9oIOqyt3LUYuWA==</t>
  </si>
  <si>
    <t>STA02242 - BSc (Hons) Paramedic (Professional Pathway Degree)</t>
  </si>
  <si>
    <t>BSc (Hons) Paramedic (Professional Pathway Degree)</t>
  </si>
  <si>
    <t>5bc0dfad-0cd6-e911-812d-0050569f10c3</t>
  </si>
  <si>
    <t>gWT8lwLlLXDMGR64hfuK5SNlpV+WqBxC7T057m/ZtCLuduFJjZJFpJcadO+yHLWMtHRlSGy4q5wR1t6gRnd2mA==</t>
  </si>
  <si>
    <t>STA02243 - BSc (Hons) Paramedic Science, Professional Pathway</t>
  </si>
  <si>
    <t>BSc (Hons) Paramedic Science, Professional Pathway</t>
  </si>
  <si>
    <t>e57e9b37-8ec1-e411-80cf-0050569f10c3</t>
  </si>
  <si>
    <t>bAtNhbMv0hjHAhEZ3ERi4mmytcYXsy+9FmIaQm8ehCpJAyD9JKaeByMJ3tgFj453X5aWVEDRprUFvP7sMDFdMQ==</t>
  </si>
  <si>
    <t>STI01193 - Non-Medical Prescribing (Supplementary and Independent Prescribing)</t>
  </si>
  <si>
    <t>Non-Medical Prescribing (Supplementary and Independent Prescribing)</t>
  </si>
  <si>
    <t>University of Stirling</t>
  </si>
  <si>
    <t>e97e9b37-8ec1-e411-80cf-0050569f10c3</t>
  </si>
  <si>
    <t>qT5TENPrlMkXOmPYQnedNnLwl4LGKSwFAijq6e2c8HJrmwljfAkxwfXQ9DGvtrWd42LCMElzX41X2bdDSps/NA==</t>
  </si>
  <si>
    <t>STI01195 - Non-Medical Prescribing (Supplementary Prescribing Only)</t>
  </si>
  <si>
    <t>Non-Medical Prescribing (Supplementary Prescribing Only)</t>
  </si>
  <si>
    <t>4f6ede8b-0c0b-e711-80ea-0050569f10c3</t>
  </si>
  <si>
    <t>mY2b92RgEQYFRbQNNKMGfH8dr8Zn3KlfMQ2aefyw0mk6Qb1ZaxOtjANLmAxBthmcxCAF5f4FCgRF7bpK551GFA==</t>
  </si>
  <si>
    <t>STI01823 - Professional Doctorate in Health Psychology</t>
  </si>
  <si>
    <t>37d586f5-0c0b-e711-80ea-0050569f10c3</t>
  </si>
  <si>
    <t>UjKT6fgXP3ThYLzcLStOvvbtY7mnMHyq4V6NQ5bkPRfXooCYffO+VapPRJEBYOsjCzHK3AOdmDP5DVDFX4r2rA==</t>
  </si>
  <si>
    <t>STI01824 - Professional Doctorate in Health Psychology</t>
  </si>
  <si>
    <t>b1c3c2d4-d98d-e911-8127-0050569f10c3</t>
  </si>
  <si>
    <t>AWnl8O5a/bL+a5RVejYyYMxMivCuoswaGxjKjWe/QNW+gMWx9As1N0UNMOQjVwybUp5ETyP1pSxpPcMq5Xpj2A==</t>
  </si>
  <si>
    <t>STI02206 - BSc Paramedic Science</t>
  </si>
  <si>
    <t>eb7e9b37-8ec1-e411-80cf-0050569f10c3</t>
  </si>
  <si>
    <t>zv9rdeE1neNXnNNEC0K7TLpgpaYqa/CWmGlUcVyWj8HZ7DHSpE46OF4NYujGs67JnEiEjJl4ED1w76GQtXKywA==</t>
  </si>
  <si>
    <t>STK01196 - Doctorate in Clinical Psychology (DClinPsy)</t>
  </si>
  <si>
    <t>Keele University and Staffordshire University</t>
  </si>
  <si>
    <t>eb3df94e-9a9a-e611-80e6-0050569f10c3</t>
  </si>
  <si>
    <t>YGHwA36zgNVNkKkrXhEUdfdB5/8qBAYyURo6TPj/bflIeTqzAebTeFXwMAgRCoFVD5/Em5iYp/6PxnUoMh8FLA==</t>
  </si>
  <si>
    <t>STM01763 - MSc Physiotherapy (pre-registration)</t>
  </si>
  <si>
    <t>St Mary's University, Twickenham</t>
  </si>
  <si>
    <t>4a2ab2cb-6ff9-e911-812e-0050569f10c3</t>
  </si>
  <si>
    <t>NhmJT6gRxIztePo6Tk+ttHTQOGZPpbHCSB6zDW5NhKO6GdvypUwn8ZYKL6eIYQFx9FoNgLWIymwgLfHtvFdoHw==</t>
  </si>
  <si>
    <t>STM02277 - BSc (Hons) Physiotherapy</t>
  </si>
  <si>
    <t>136a8e43-8ec1-e411-80cf-0050569f10c3</t>
  </si>
  <si>
    <t>1eSmPKyD0y0PQw0DTmx7lBNINT+ZpHTsOFq3eKLMyWO96ALBBkSPd3HnTNxoeclru2QqVnADr/DqVg1kljbOmQ==</t>
  </si>
  <si>
    <t>STR01419 - BSc (Hons) Prosthetics and Orthotics</t>
  </si>
  <si>
    <t>University of Strathclyde</t>
  </si>
  <si>
    <t>156a8e43-8ec1-e411-80cf-0050569f10c3</t>
  </si>
  <si>
    <t>+NdYIEtMuUKQw0uPbODaQZ8zFSQRQiNlXgUp3hxixFiHf6eX/uOw2Ta5A17YaTFNm9OP72E33R4cWBODhvYdXg==</t>
  </si>
  <si>
    <t>STR01420 - BSc (Hons) Speech and Language Pathology</t>
  </si>
  <si>
    <t>BSc (Hons) Speech and Language Pathology</t>
  </si>
  <si>
    <t>057f9b37-8ec1-e411-80cf-0050569f10c3</t>
  </si>
  <si>
    <t>lZbBD6VANVEWBgl5GbYkQA2VwUbltJeFS4NDX9xfyd8GprPT+8/mhJLtpslV5joTpO0HysYhLWpDvMPZTMqY5Q==</t>
  </si>
  <si>
    <t>SUN01209 - BSc (Hons) Applied Biomedical Science</t>
  </si>
  <si>
    <t>University of Sunderland</t>
  </si>
  <si>
    <t>077f9b37-8ec1-e411-80cf-0050569f10c3</t>
  </si>
  <si>
    <t>DGvvJs/xUpUcRxB6Ux1YHG5VG89p9FmEAXJR3syJN4YkXet/9393pEQBMkmMoCJoTqNfIU5VQAAn0ihXkrYNkg==</t>
  </si>
  <si>
    <t>SUN01210 - BSc (Hons) Healthcare Science (Blood Science)</t>
  </si>
  <si>
    <t>097f9b37-8ec1-e411-80cf-0050569f10c3</t>
  </si>
  <si>
    <t>C5p4wEa07f9nDjQtYGYBqi1N/riG7sGTXIJS82XebjZsIIyTK1nVdhPDT+O1RzevrRS0kNHDn52vD35HiDvfLQ==</t>
  </si>
  <si>
    <t>SUN01211 - BSc (Hons) Healthcare Science (Cellular Science)</t>
  </si>
  <si>
    <t>0b7f9b37-8ec1-e411-80cf-0050569f10c3</t>
  </si>
  <si>
    <t>rBgZX6loz4EOA3HYiRk8ENs7mFXKzduBm9RchL3QY7XjBO+UgXM3kvjavNMPnkhEdY2UmmJACVitA53m2y210w==</t>
  </si>
  <si>
    <t>SUN01212 - BSc (Hons) Healthcare Science (Genetic Science)</t>
  </si>
  <si>
    <t>BSc (Hons) Healthcare Science (Genetic Science)</t>
  </si>
  <si>
    <t>0d7f9b37-8ec1-e411-80cf-0050569f10c3</t>
  </si>
  <si>
    <t>+jV2CgNf3mrsrju0QNrTEv/KTDyT85msFpcZt30ETePgEbU1AE4P6MX5vv9FLgsqcl/NqEX3DxTU81X1VrI1SA==</t>
  </si>
  <si>
    <t>SUN01213 - BSc (Hons) Healthcare Science (Infection Science)</t>
  </si>
  <si>
    <t>e4146b04-3d08-e511-80d0-0050569f10c3</t>
  </si>
  <si>
    <t>l7o2oYIzkN0RkHb9dfPU1/UFBDtl1jHXOxEj2vOB/myA0V0UPmrAax1n+C81GYMcD3mTNphKrmw0BmAXPkyqTQ==</t>
  </si>
  <si>
    <t>SUN01587 - Diploma in Higher Education Paramedic Practice</t>
  </si>
  <si>
    <t>Diploma in Higher Education Paramedic Practice</t>
  </si>
  <si>
    <t>65bb3b33-77dd-e611-80e8-0050569f10c3</t>
  </si>
  <si>
    <t>Tj+Nh+LH9v/e+Emt0GegoejnTCB/UpD/2RZKts24MqhCM38YxOeC5OK1b3RGhoD7CB3uxs03F6oTN4EwaHmGnw==</t>
  </si>
  <si>
    <t>SUN01792 - BSc (Hons) in Paramedic Science and Out of Hospital Care</t>
  </si>
  <si>
    <t>BSc (Hons) in Paramedic Science and Out of Hospital Care</t>
  </si>
  <si>
    <t>289d6f8f-f712-e711-80ea-0050569f10c3</t>
  </si>
  <si>
    <t>jgJKsQIDAooMlgVSZzsL+r8a4k6ljxv17ci/kIm+4e0V4x7SInyLCduc0ZJtxvLbXvbmaaCJVmQMTHKC3S/SPQ==</t>
  </si>
  <si>
    <t>SUN01825 - BSc (Hons) Healthcare Science Practice (Blood Science)</t>
  </si>
  <si>
    <t>BSc (Hons) Healthcare Science Practice (Blood Science)</t>
  </si>
  <si>
    <t>c9a7a0de-f712-e711-80ea-0050569f10c3</t>
  </si>
  <si>
    <t>DMUnDBO2Thor3+4xiJD9xA4o+oa9oNVY/ff22mdOkC3ZVYzqgmfazVrBsuZpHXFbAmGEIVu1hP/A+Zxwuw5VeQ==</t>
  </si>
  <si>
    <t>SUN01826 - BSc (Hons) Healthcare Science Practice (Cellular Science)</t>
  </si>
  <si>
    <t>BSc (Hons) Healthcare Science Practice (Cellular Science)</t>
  </si>
  <si>
    <t>c902b40e-f812-e711-80ea-0050569f10c3</t>
  </si>
  <si>
    <t>YeNDxOcdpTIldIW9S/niGA2ELObB7dSsUYmJX9oYisSDIj8q53ABtbci3zZ8rPsFUKkPtZgubfdtQGjETqO9Rw==</t>
  </si>
  <si>
    <t>SUN01827 - BSc (Hons) Healthcare Science Practice (Genetic Science)</t>
  </si>
  <si>
    <t>BSc (Hons) Healthcare Science Practice (Genetic Science)</t>
  </si>
  <si>
    <t>16ec3e44-f812-e711-80ea-0050569f10c3</t>
  </si>
  <si>
    <t>ohEV5ViG0sYoExaW4HIYQsfjnDwUtc7ph2OhzGSr5WwBHiwVmgJdyeBnNgx2qOyB2+1OXgP9ytWT+TBtYK5wsg==</t>
  </si>
  <si>
    <t>SUN01828 - BSc (Hons) Healthcare Science Practice (Infection Science)</t>
  </si>
  <si>
    <t>BSc (Hons) Healthcare Science Practice (Infection Science)</t>
  </si>
  <si>
    <t>3523e167-6578-e811-8102-0050569f10c3</t>
  </si>
  <si>
    <t>Jk8U8TMKoMkIhdDDk9smf5zrkRrhvzVRMvvrO6GZI45NSAjNBd6LJ3PRtUoy07Q1JQ1uCSl5NA+siogS7ts6tQ==</t>
  </si>
  <si>
    <t>SUN02054 - BSc (Hons) in Occupational Therapy</t>
  </si>
  <si>
    <t>BSc (Hons) in Occupational Therapy</t>
  </si>
  <si>
    <t>8c80c170-7078-e811-8102-0050569f10c3</t>
  </si>
  <si>
    <t>qaOYP/TxXzRstq8pTYq1Bei9WmRr0FUQECBigkldgw8mKlRqcNlYM6YYxLxhbaOapOUOxJs8slva5JVWFugi0A==</t>
  </si>
  <si>
    <t>SUN02056 - BSc (Hons) in Physiotherapy</t>
  </si>
  <si>
    <t>BSc (Hons) in Physiotherapy</t>
  </si>
  <si>
    <t>12a335e6-99e6-e911-812d-0050569f10c3</t>
  </si>
  <si>
    <t>9brO9XeBitIR8Bxk+Fq1vPuQDdenWlqxZRwYt513asI38UMPIriiLbdi/YlQvGq1r71WHaN9DCMD4/k5tgw/FA==</t>
  </si>
  <si>
    <t>SUN02268-Non-medical prescribing (Independent and Supplementary prescribing V300)</t>
  </si>
  <si>
    <t>Non-medical prescribing (Independent and Supplementary prescribing V300)</t>
  </si>
  <si>
    <t>Independent Prescribing</t>
  </si>
  <si>
    <t>177f9b37-8ec1-e411-80cf-0050569f10c3</t>
  </si>
  <si>
    <t>zvzTZIsOfVyMls1IhKgulnhdh1MnvVh/IdSVWr3PmF+ynAdDni/Ocf+04B2zE8TYTwvmQDTZ7WBnEpSYVEdG/Q==</t>
  </si>
  <si>
    <t>SUR01218 - Doctorate in Clinical Psychology (PsychD)</t>
  </si>
  <si>
    <t>Doctorate in Clinical Psychology (PsychD)</t>
  </si>
  <si>
    <t>University of Surrey</t>
  </si>
  <si>
    <t>5ac2933d-8ec1-e411-80cf-0050569f10c3</t>
  </si>
  <si>
    <t>iUfcwNd+9S51xSSGCJjFk1oHtzmLzjXWmXILOgbSRcQo8y5PxaH8oF7JhDBCe2Tg+nxQjWMKni0m1Kn/66mpqQ==</t>
  </si>
  <si>
    <t>SUR01221 - Practitioner Doctorate in Psychotherapeutic and Counselling Psychology (PsychD)</t>
  </si>
  <si>
    <t>Practitioner Doctorate in Psychotherapeutic and Counselling Psychology (PsychD)</t>
  </si>
  <si>
    <t>68c2933d-8ec1-e411-80cf-0050569f10c3</t>
  </si>
  <si>
    <t>hIf4rnjbHWbZhATiMhFlKqZmsIWODAJvUZMHA+Z7/wgkmzsCTawOUlZM2g/aFZUxYlF860hu1BjJr605XAWytg==</t>
  </si>
  <si>
    <t xml:space="preserve">SUR01228 - BSc (Hons) Paramedic Science </t>
  </si>
  <si>
    <t>1b6a8e43-8ec1-e411-80cf-0050569f10c3</t>
  </si>
  <si>
    <t>5t4jUxhcomuhGI0Rhh4B4y6BmUIPGyvdr78avdjCNXS1LmojjsAL1LxKgrGvzxxKswfevZ7BXBb4MP3Aj0XzlQ==</t>
  </si>
  <si>
    <t>SUR01423 - BSc (Hons) Nutrition/Dietetics</t>
  </si>
  <si>
    <t>BSc (Hons) Nutrition/Dietetics</t>
  </si>
  <si>
    <t>1d6a8e43-8ec1-e411-80cf-0050569f10c3</t>
  </si>
  <si>
    <t>50vsHqCKWx/KUQv3F5CV+OaCMIY+zBkwsXb+zbTqwzz2D06t+7d0TxIVqq3v7RHXCyrhDS4J5yNTpH0+l7iXEw==</t>
  </si>
  <si>
    <t>SUR01424 - Dip HE Operating Department Practice</t>
  </si>
  <si>
    <t>14cbf7df-9b19-e511-80d0-0050569f10c3</t>
  </si>
  <si>
    <t>5OhsH5vQoSVgGNfY3QxGQ050zbjNzFjz9xFAlrsRw9bWzrno7e9/ecxI8wk348N/jSno0/FD52YuN0MUhO9qyQ==</t>
  </si>
  <si>
    <t>SUR01602 - PhD in Health Psychology with Stage 2 Training</t>
  </si>
  <si>
    <t>PhD in Health Psychology with Stage 2 Training</t>
  </si>
  <si>
    <t>0312590e-9c19-e511-80d0-0050569f10c3</t>
  </si>
  <si>
    <t>ODB5hvo+CieDzQht/ryiTJNDnHugO7hYjwVy5Y9b2dIUFLENyUUO6hGNOSDXrCYfdiknF6AsIV+Bpt8wtGDUEg==</t>
  </si>
  <si>
    <t>SUR01603 - PhD in Health Psychology with Stage 2 Training</t>
  </si>
  <si>
    <t>9fe61af3-cf02-e911-8118-0050569f10c3</t>
  </si>
  <si>
    <t>TRPuzlo47atq6DeNxcTAwZ5uT0ogifTJsZx5lOTVYJTGTfy8mYZOIu5YunAgKib0mrH+DHRf1vo29LpZU5Fvmg==</t>
  </si>
  <si>
    <t>SUR02126 - V300 Non-Medical Supplementary Prescribing</t>
  </si>
  <si>
    <t>V300 Non-Medical Supplementary Prescribing</t>
  </si>
  <si>
    <t>1fad4049-d002-e911-8118-0050569f10c3</t>
  </si>
  <si>
    <t>YQxUK9ImEJoq4tOjKh4zRmtWFTYiun/PH2sb8taeSACDHfVOdeJy8k5QzlV1yX9mejRuGPfv6vtjoCNwDbs2PA==</t>
  </si>
  <si>
    <t>SUR02127 - V300 Non-Medical Independent and Supplementary Prescribing</t>
  </si>
  <si>
    <t>V300 Non-Medical Independent and Supplementary Prescribing</t>
  </si>
  <si>
    <t>df1261f2-8dc1-e411-80cf-0050569f10c3</t>
  </si>
  <si>
    <t>JxE5xKk5ACyXdELH6xNAsFJLSIxx8xlOGfQEOxuxvBWAWftEqhlqPKPbb3brFnzXAFOMM3oE8kpAaMlEYronIQ==</t>
  </si>
  <si>
    <t xml:space="preserve">SWA00598 - PGCert Non-Medical Prescribing for Allied Health Professionals  </t>
  </si>
  <si>
    <t xml:space="preserve">PGCert Non-Medical Prescribing for Allied Health Professionals </t>
  </si>
  <si>
    <t>Swansea University</t>
  </si>
  <si>
    <t>f37e9b37-8ec1-e411-80cf-0050569f10c3</t>
  </si>
  <si>
    <t>7EFBQp19Xn41qpYW+vVOq3TxHetyHyFUD2JdVP3uMTt0X9jIpOzOS5/d8uDrI6qXutHAip3++dkmwJOhQiQhFA==</t>
  </si>
  <si>
    <t>SWA01200 - BSc (Hons) Healthcare Science (Audiology)</t>
  </si>
  <si>
    <t>6cc2933d-8ec1-e411-80cf-0050569f10c3</t>
  </si>
  <si>
    <t>kSXB8WQZ0wlInmU0Ps+wnrkbvmxpXNvZIBBqwWpEl6OOVg2B683fn1hkahatW7XE9dIOSziLICWc/WmKOEfiPg==</t>
  </si>
  <si>
    <t xml:space="preserve">SWA01230 - PGCert Non-Medical Prescribing for Allied Health Professionals </t>
  </si>
  <si>
    <t>PGCert Non-Medical Prescribing for Allied Health Professionals</t>
  </si>
  <si>
    <t>70c2933d-8ec1-e411-80cf-0050569f10c3</t>
  </si>
  <si>
    <t>FnaiRKle4RLCc7p0kg16/x0nUJJ9vU2pqmDAugPlIR0jmsjJNqHhlwXtejnQb6xi9m6WPCT5D+sCthoTnl5U/w==</t>
  </si>
  <si>
    <t>SWA01232 - DipHE Paramedic Science</t>
  </si>
  <si>
    <t>DipHE Paramedic Science</t>
  </si>
  <si>
    <t>72c2933d-8ec1-e411-80cf-0050569f10c3</t>
  </si>
  <si>
    <t>Jt+eqUQk3Sz8QCzOecuS6Th8Mu6il0o03s4kTj6i0ptR1EAoszk5l6QLHQvEZ0egrS3Eq7AB2KoW9Uu1lAdNoQ==</t>
  </si>
  <si>
    <t>SWA01233 - Diploma Higher Education Paramedic Science for Emergency Medical Technicians</t>
  </si>
  <si>
    <t>Diploma Higher Education Paramedic Science for Emergency Medical Technicians</t>
  </si>
  <si>
    <t>35118676-91d0-e911-812d-0050569f10c3</t>
  </si>
  <si>
    <t>vAAq2dufOKckDhe+AmGDl20pRjLhOaWG0W/tTzlgCHw73aDPEksUtqmyzJFBCNJ2B6oiP39PWaXnCmFRh+4I0A==</t>
  </si>
  <si>
    <t>SWA02240 - BSc (Hons) Paramedic Science</t>
  </si>
  <si>
    <t>76c2933d-8ec1-e411-80cf-0050569f10c3</t>
  </si>
  <si>
    <t>c3ca75QUmoDZri9PZVgin0pLUQr6+8Lrh9ZbSmYipzd+bYh0y7OoZF6GYJfqwOT+FyC3xFrBwSt4qY7VOxIosQ==</t>
  </si>
  <si>
    <t>TAV01235 - Doctorate in Child, Community and Educational Psychology (D.Ch.Ed.Psych.)</t>
  </si>
  <si>
    <t>Doctorate in Child, Community and Educational Psychology (D.Ch.Ed.Psych.)</t>
  </si>
  <si>
    <t>Tavistock and Portman NHS Foundation Trust</t>
  </si>
  <si>
    <t>80c2933d-8ec1-e411-80cf-0050569f10c3</t>
  </si>
  <si>
    <t>ydAsQiBIZjCZXkaUZSKXmUKk1gZNOBXBDnw/+2LPMZKPCONtYPImPFG0FxVTGYn4IqCIIxg7dddQnlGsn0oiTA==</t>
  </si>
  <si>
    <t>TEE01240 - BSc (Hons) Paramedic Practice</t>
  </si>
  <si>
    <t>Teesside University</t>
  </si>
  <si>
    <t>86c2933d-8ec1-e411-80cf-0050569f10c3</t>
  </si>
  <si>
    <t>Fzw/FQpzkQzy+Xt1CADH5JfW5ylmDRi2PjiN2sJv73F8lPts+TDmJM/LgEm2FZU7dEZzgeVrLLgGLktRs7y+jw==</t>
  </si>
  <si>
    <t>TEE01243 - Doctorate in Counselling Psychology (DCounsPsy)</t>
  </si>
  <si>
    <t>Doctorate in Counselling Psychology (DCounsPsy)</t>
  </si>
  <si>
    <t>88c2933d-8ec1-e411-80cf-0050569f10c3</t>
  </si>
  <si>
    <t>zt9xCmBcSM1WS01FV3tIARg8YjAJzcSGF3gG35w4biHds2bDxgx6EtdUnmOBwDHP4/oV6N6dPnrJdGgcx6m2lA==</t>
  </si>
  <si>
    <t>TEE01244 - Doctorate in Clinical Psychology (DclinPsy)</t>
  </si>
  <si>
    <t>90c2933d-8ec1-e411-80cf-0050569f10c3</t>
  </si>
  <si>
    <t>1lHwtirsXODisdZU+4vTIqw19T5mcdmtgSRtspH7218oT0Lyg7EvgixOA4dF1Fybn+mumFMtyk6MOvaF9WmfaA==</t>
  </si>
  <si>
    <t>TEE01248 - BSc (Hons) Occupational Therapy</t>
  </si>
  <si>
    <t>94c2933d-8ec1-e411-80cf-0050569f10c3</t>
  </si>
  <si>
    <t>Yi9kCk3Jc9nPw0HGIFPfir/JZjXBdoyWKnI91tUqA8STsOoQdZTP8NaKvl7fNdUrk+1H4OIiX0vV7z/biP6DMQ==</t>
  </si>
  <si>
    <t>TEE01250 - BSc (Hons) Physiotherapy</t>
  </si>
  <si>
    <t>96c2933d-8ec1-e411-80cf-0050569f10c3</t>
  </si>
  <si>
    <t>093wa0JrXwhePmEdSO13oJry5lPgq9y4yUSzXTqEypFOa1Roe+mrLYhyooYqHE8PvNjxsaCE2DT5znv/Qtb0/w==</t>
  </si>
  <si>
    <t>TEE01251 - BSc (Hons) Diagnostic Radiography</t>
  </si>
  <si>
    <t>a0c2933d-8ec1-e411-80cf-0050569f10c3</t>
  </si>
  <si>
    <t>jFPQgX5ATWa8mruCuQYhhO+GH0Xsko71VGM9iYA3YBKwORzEPFd64W4r8ooVO52X0l04ribqg8p3rKYnq4b/Jg==</t>
  </si>
  <si>
    <t>TEE01256 - MSc Diagnostic Radiography (Pre-registration)</t>
  </si>
  <si>
    <t>a2c2933d-8ec1-e411-80cf-0050569f10c3</t>
  </si>
  <si>
    <t>82AkwWsYrG59OO78oXbK+RVOCTjvFAfYYST8HPE3nTdrt24MtA+UxzGMadbZaDXC+OlVf+DmEMzEuYqQIWjH+A==</t>
  </si>
  <si>
    <t>TEE01257 - MSc Physiotherapy (Pre-registration)</t>
  </si>
  <si>
    <t>a6c2933d-8ec1-e411-80cf-0050569f10c3</t>
  </si>
  <si>
    <t>FQrxud/oVemWtVq1e+auKPYj0bAqAjc5lMDx2ovhEhdPgLjXgT3o0k6NB2RwXTMiQJ6yFTyL3B83GvZewaN2ZA==</t>
  </si>
  <si>
    <t>TEE01259 - Pg Dip Diagnostic Radiography (Pre-registration)</t>
  </si>
  <si>
    <t>Pg Dip Diagnostic Radiography (Pre-registration)</t>
  </si>
  <si>
    <t>b6c2933d-8ec1-e411-80cf-0050569f10c3</t>
  </si>
  <si>
    <t>Z7NhLRlPcCg0syY94IIIv+4q3T036Pihptp+WODQq/KgS4LWOE2hyCdmjRrbt6oXdz29aaqzkjFwKLYGpUVq8g==</t>
  </si>
  <si>
    <t>TEE01267 - Advancing from Supplementary to Independent Prescribing</t>
  </si>
  <si>
    <t>Advancing from Supplementary to Independent Prescribing</t>
  </si>
  <si>
    <t>b8c2933d-8ec1-e411-80cf-0050569f10c3</t>
  </si>
  <si>
    <t>y0o2IP31xSPvE5UMi6RinJLPlR9zDsQsOyelbK4EX7+alQBcn1wkgUFstGtvp03lFHgR4gGnFkadc8648KGbGQ==</t>
  </si>
  <si>
    <t>TEE01268 - MSc Occupational Therapy (Pre-registration)</t>
  </si>
  <si>
    <t>bcc2933d-8ec1-e411-80cf-0050569f10c3</t>
  </si>
  <si>
    <t>cKPo1G/Znkp07SCHNxvhZTviqcDNuhPt3zHHab8iArYIG8x2GDbTqWgGnTBffjUgrGgnIVjj+0VJitNIlNFmKA==</t>
  </si>
  <si>
    <t>TEE01270 - Advancing Non Medical Prescribing (postgraduate)</t>
  </si>
  <si>
    <t>Advancing Non Medical Prescribing (postgraduate)</t>
  </si>
  <si>
    <t>bec2933d-8ec1-e411-80cf-0050569f10c3</t>
  </si>
  <si>
    <t>YN7AFkoVyeVGkKUwgPep197ViDFKig4XWIRppoRaQr2g77xGY7+Ijltek24sIjNGEbLS+p4gOs201Et6b6GpRA==</t>
  </si>
  <si>
    <t>TEE01271 - Non Medical Prescribing (undergraduate)</t>
  </si>
  <si>
    <t>Non Medical Prescribing (undergraduate)</t>
  </si>
  <si>
    <t>2b7e23ff-1c44-e611-80e2-0050569f10c3</t>
  </si>
  <si>
    <t>oWTTRjlabNmPLC8qOIDRhj6mHyDSuokkdyKzO2Hx2Muu5gYTejumhUqIx/lDZMPEUXwmmCJdgv+VBo/8Ph8YIw==</t>
  </si>
  <si>
    <t>TEE01728 - BSc (Hons) Operating Department Practice Studies</t>
  </si>
  <si>
    <t>BSc (Hons) Operating Department Practice Studies</t>
  </si>
  <si>
    <t>87b04faa-33d1-e711-80f1-0050569f10c3</t>
  </si>
  <si>
    <t>mWeXSnKCdISZRNCslN5S4ewRTzHkCPn+IyK6ABvmvG3T40jegtPvTJWg3yNjvPZRJSf7E0vDTW4HHvnrZux1Hw==</t>
  </si>
  <si>
    <t>TEE01938-MSc Dietetics (Pre-Registration)</t>
  </si>
  <si>
    <t>MSc Dietetics (Pre-Registration)</t>
  </si>
  <si>
    <t>8b2e031a-7c99-e911-812c-0050569f10c3</t>
  </si>
  <si>
    <t>QiA/dA4sHFOcZVnj8wf2iwL3uwk2pDnRzq6fHe0C3yFzqEFquiMfxgNi+D9bc2vr5jcl6TUq5uHyvZ8HwFkw3g==</t>
  </si>
  <si>
    <t>TEE02216 - BSc (Hons) Operating Department Practice (Apprenticeship)</t>
  </si>
  <si>
    <t>BSc (Hons) Operating Department Practice (Apprenticeship)</t>
  </si>
  <si>
    <t>bb0dbd3c-d757-ea11-8137-0050569f10c3</t>
  </si>
  <si>
    <t>FBYeSBEvS+AfIGBh5CWcgEpkcmNcihy9wq/m2/0TeehtBu8Py40P9hnwdxRLcUIdxRyqtgJQs0VUyG1izMoxUg==</t>
  </si>
  <si>
    <t>TEE02343 - BSc (Hons) Physiotherapy (Apprenticeship)</t>
  </si>
  <si>
    <t>BSc (Hons) Physiotherapy (Apprenticeship)</t>
  </si>
  <si>
    <t>8c09a4fc-d957-ea11-8137-0050569f10c3</t>
  </si>
  <si>
    <t>s/faa80EIcpdxoc0A82+ngw7Vn6V/9KjNFQ7ckGSOt0LV24HOMkBxBEC0ZLJJEuVVgLHXZgjoUXMZKKGUfs1IA==</t>
  </si>
  <si>
    <t>TEE02344 - BSc (Hons) Occupational Therapy (Apprenticeship)</t>
  </si>
  <si>
    <t>BSc (Hons) Occupational Therapy (Apprenticeship)</t>
  </si>
  <si>
    <t>31af9ad8-a758-ea11-8137-0050569f10c3</t>
  </si>
  <si>
    <t>ZmzDmyw+45zYiYa86t1Wf1BdpMHcgeU3vFHVShcW5LKrV4kp66EKC+icz6oBIcDP/phJDXWEGbc9xknuhLGY9w==</t>
  </si>
  <si>
    <t>TEE02347 - BSc (Hons) Diagnostic Radiography (Apprenticeship)</t>
  </si>
  <si>
    <t>BSc (Hons) Diagnostic Radiography (Apprenticeship)</t>
  </si>
  <si>
    <t>40baabc6-eac5-ea11-813d-0050569f10c3</t>
  </si>
  <si>
    <t>1x03f5wr8UMFgWhj5ksPzAZIDtiK9PwMsxeZU01NZk3ZdjkJj8qjgIa8H9naUtY5ESaEWMuaIHDl87F1eRyfPA==</t>
  </si>
  <si>
    <t>TEE02385 - BSc (Hons) Paramedic Practice</t>
  </si>
  <si>
    <t>ab295182-268c-e911-8127-0050569f10c3</t>
  </si>
  <si>
    <t>y4GKcUtIdbnv7T8JIQ54Z5e9IQC8A5dw0xIEkYxFQ1Pd5+MTEfinrviIgXKE3hGH/MIj9scJiPze8GSil6Koyg==</t>
  </si>
  <si>
    <t>UCB02197 - BSc (Hons) Physiotherapy</t>
  </si>
  <si>
    <t>University College Birmingham</t>
  </si>
  <si>
    <t>880d1e21-278c-e911-8127-0050569f10c3</t>
  </si>
  <si>
    <t>YA6BONPS7I5wws1RyFt9w5Rkssv2lzAFzPLoYb/Bh26Ss+5rM2ZzN6pavei3IAFMgwPpxaaSBZE0YX3XQDr5YQ==</t>
  </si>
  <si>
    <t>UCB02198 - BSc (Hons) Physiotherapy (Apprenticeship)</t>
  </si>
  <si>
    <t>fd5352fe-8dc1-e411-80cf-0050569f10c3</t>
  </si>
  <si>
    <t>FRt2EyYuapTOwvZ3YPrKbjYUxBGZT5Gh7NRiREjUpC1oP4bRiUZz1cG9MsFsIJvAdDi8AXJa6/nuJtJk99S2Xg==</t>
  </si>
  <si>
    <t xml:space="preserve">UCL00808 - MSc Audiological Science with Clinical Practice </t>
  </si>
  <si>
    <t>MSc Audiological Science with Clinical Practice</t>
  </si>
  <si>
    <t>0ac3933d-8ec1-e411-80cf-0050569f10c3</t>
  </si>
  <si>
    <t>FCQDZKNGaS7kHBpQw3+OpIyLa+tk8d4Wc6MPMV5fMATu5z/oWbQI+h1b9sX5Jq7g1fTJl71Bl9TJL/R5ponvMQ==</t>
  </si>
  <si>
    <t>UCL01309 - MSc Speech and Language Sciences</t>
  </si>
  <si>
    <t>MSc Speech and Language Sciences</t>
  </si>
  <si>
    <t>0cc3933d-8ec1-e411-80cf-0050569f10c3</t>
  </si>
  <si>
    <t>bt6YG2lywjCpgZa7ApmbNcPFu2xhm6ZptzumRjbvYMYTjadmavnl8nJtazQYOppLyovDXII+TBKed2NqdBOiew==</t>
  </si>
  <si>
    <t xml:space="preserve">UCL01310 - Postgraduate Diploma Audiological Science with Clinical Practice </t>
  </si>
  <si>
    <t>Postgraduate Diploma Audiological Science with Clinical Practice</t>
  </si>
  <si>
    <t>cf698e43-8ec1-e411-80cf-0050569f10c3</t>
  </si>
  <si>
    <t>i+peWeC9k0KCwCoU9iHmNx+Uh9AXIkFPOaSVFztqZLzNeaT48xdMfu4OWtyMk5a6E0681ICsrYRZ/QBj1jGkaA==</t>
  </si>
  <si>
    <t>UCL01385 - Doctorate in Clinical Psychology (DclinPsych)</t>
  </si>
  <si>
    <t>d1698e43-8ec1-e411-80cf-0050569f10c3</t>
  </si>
  <si>
    <t>QAh2aFL35YqMS6tgQEVafyQaa+4EoyL5fbnGU1cnIu7iqhuclfLecNze88WTlf6DfhLK6bb5uTA2eTufHPQ19w==</t>
  </si>
  <si>
    <t>UCL01386 - D.Ed.Psy Educational and Child Psychology</t>
  </si>
  <si>
    <t>D.Ed.Psy Educational and Child Psychology</t>
  </si>
  <si>
    <t>4859ab22-c695-ea11-813a-0050569f10c3</t>
  </si>
  <si>
    <t>ZcITvsCFn9nZij/VTQ42voAN9NZch5ASz0rgLGIkZuDgcB6Na6RtIVM7GBs2wguxrj9SPdlMK9CtUSiVj97Yjg==</t>
  </si>
  <si>
    <t>UCL02367 - MSc Orthoptics (pre-registration)</t>
  </si>
  <si>
    <t>MSc Orthoptics (pre-registration)</t>
  </si>
  <si>
    <t>18c3933d-8ec1-e411-80cf-0050569f10c3</t>
  </si>
  <si>
    <t>DaJBjW2H7FHb//C8EgCVWM7vX49NIcGOF6Ye9Q/HhzDrArNIiIHvIQadr3wQi2p5DGLllbdlFsqQ0jDmby4Ctw==</t>
  </si>
  <si>
    <t>UCS01316 - BSc (Hons) Paramedic Science</t>
  </si>
  <si>
    <t>University of Suffolk</t>
  </si>
  <si>
    <t>1ac3933d-8ec1-e411-80cf-0050569f10c3</t>
  </si>
  <si>
    <t>N4T7pw7vfPFDT2PiqfCF/CH7tkIs/vx+SoX1+sqUBhdXnui//0vP+Fw0HeX0+oivSLAvtli82bWObNijMwAUWg==</t>
  </si>
  <si>
    <t>UCS01317 - Non-Medical Independent and/or Supplementary Prescribing</t>
  </si>
  <si>
    <t>Non-Medical Independent and/or Supplementary Prescribing</t>
  </si>
  <si>
    <t>1cc3933d-8ec1-e411-80cf-0050569f10c3</t>
  </si>
  <si>
    <t>R2kMsm89IOVfngX2S3GrLXwEo4tSxc9EswdLORLONS9SCNWGURjxNePsu0HhI0bDv/GGg5XqXQ/TcL0nCpWA6A==</t>
  </si>
  <si>
    <t>UCS01318 - BSc (Hons) Radiotherapy and Oncology</t>
  </si>
  <si>
    <t>20c3933d-8ec1-e411-80cf-0050569f10c3</t>
  </si>
  <si>
    <t>kWTqE+P7O+uEuLLx11pVICoB1fK7lT8aiu6AZiGo9p6uaWbBnBJmAh279fgVn5EXXGAC/rlsgdooqOPZC5ozFg==</t>
  </si>
  <si>
    <t>UCS01320 - Non-Medical Supplementary Prescribing</t>
  </si>
  <si>
    <t>Non-Medical Supplementary Prescribing</t>
  </si>
  <si>
    <t>63698e43-8ec1-e411-80cf-0050569f10c3</t>
  </si>
  <si>
    <t>RRPvIK3EGoDgavLlV5VL+BfuaVyHZRcubMUEXN72p5FJcP1NOBQikArfyoiBKcyxrc0TmU7z3XF9jo4oQY+4KQ==</t>
  </si>
  <si>
    <t>UCS01331 - BSc (Hons) Diagnostic Radiography</t>
  </si>
  <si>
    <t>fd9fc832-2eb2-e611-80e6-0050569f10c3</t>
  </si>
  <si>
    <t>ndvggX2V3LZCMNLFKoiw8WJHgJBK0Q3Bu0mK+XDrZEIwj5AmzUJdAYK5SJJ76k9UyL22dAPdUV93qy6vDgnUGw==</t>
  </si>
  <si>
    <t>UCS01774 - BSc (Hons) Operating Department Practice</t>
  </si>
  <si>
    <t>76d8797a-7df9-e911-812e-0050569f10c3</t>
  </si>
  <si>
    <t>rBblJuTRPBwNJ/iM1PD+2eR7ZPMyrmiEh+w7FtgEJ9SCWOeU1wkgBDh1pS3d/NSJLhVnKNtPg7cN3qYYZx6ilQ==</t>
  </si>
  <si>
    <t>UCS02279 - BSc (Hons) Therapeutic Radiography</t>
  </si>
  <si>
    <t>a4ff66e6-8dc1-e411-80cf-0050569f10c3</t>
  </si>
  <si>
    <t>0QdMggh9Bg7KAmTxP2tvvgrzw0GKgMkzq73mYtqJX8wLX8as+fVG/FHuh8cBun4SXOPdbsEdMw/SRrRh9B/YUQ==</t>
  </si>
  <si>
    <t>UEA00383 - Doctorate in Clinical Psychology (ClinPsyD)</t>
  </si>
  <si>
    <t>University of East Anglia</t>
  </si>
  <si>
    <t>22c3933d-8ec1-e411-80cf-0050569f10c3</t>
  </si>
  <si>
    <t>H+zqB78/eSPQBq99iREzrJDoDdntDEOOrohgwzwgNh6zwKWjcKAM84mIS56R+KbJEqTfeox2xbtWE7tBOyavTw==</t>
  </si>
  <si>
    <t>UEA01321 - BSc (Hons) Paramedic Science</t>
  </si>
  <si>
    <t>24c3933d-8ec1-e411-80cf-0050569f10c3</t>
  </si>
  <si>
    <t>bqyjcT7IE5SKpU/JB3OMwe2XoldAKynH14JSf8D4jMKIl37KSYp0t2dMvU/7RK8m21mD6GfaQiqb/RsKFfMydw==</t>
  </si>
  <si>
    <t>UEA01322 - DipHE Paramedic Science</t>
  </si>
  <si>
    <t>28c3933d-8ec1-e411-80cf-0050569f10c3</t>
  </si>
  <si>
    <t>xIkKBZn4w1oFwCpxszq6M8AZtWsF2UecMUMDp+1BARqr6h7pxhu0YRl0L37V+YpujteEL6/TxErO6OGqM1dy4w==</t>
  </si>
  <si>
    <t>UEA01324 - BSc (Hons) Physiotherapy</t>
  </si>
  <si>
    <t>57698e43-8ec1-e411-80cf-0050569f10c3</t>
  </si>
  <si>
    <t>YHXLwX2SAc9iHBhxcYmDVBKwh01+ToyZoP36pg7u849AAuYyfyDQNB3eaxYKgT8faRna+GWDBT9jVC7YXvPCfg==</t>
  </si>
  <si>
    <t>UEA01325 - BSc (Hons) Occupational Therapy</t>
  </si>
  <si>
    <t>59698e43-8ec1-e411-80cf-0050569f10c3</t>
  </si>
  <si>
    <t>kk7ApURPeF2McC+hBiiMt6V0RO/rxZzHoFfeAdglQzKjbAWgObKBwi38/pOpSsL/XesgA9cV19UiwjuMaFoO1g==</t>
  </si>
  <si>
    <t>UEA01326 - BSc (Hons) Speech and Language Therapy</t>
  </si>
  <si>
    <t>5b698e43-8ec1-e411-80cf-0050569f10c3</t>
  </si>
  <si>
    <t>I4cDE9w0Z19gP2lBnmNSOqikUuAWN3LEIpzGrEWzTDfUZLAnrpNS28FeBvq4A020xh6+QJLqDALRaaoRAtagWg==</t>
  </si>
  <si>
    <t>UEA01327 - DipHE Operating Department Practice</t>
  </si>
  <si>
    <t>5f698e43-8ec1-e411-80cf-0050569f10c3</t>
  </si>
  <si>
    <t>KuWwB3llq+5EEK0f9e+Soz+gUA7aXmm5U1BnsuKVfEH7lnFliTPqp/wkHKSJRSDCa2dvcJThS8ngJT8iovFLFA==</t>
  </si>
  <si>
    <t>UEA01329 - MSc Occupational Therapy (Pre-registration)</t>
  </si>
  <si>
    <t>61698e43-8ec1-e411-80cf-0050569f10c3</t>
  </si>
  <si>
    <t>LYeFz3abNpH1UFEgsnAHPWA8y5bCb0wVKMt5ZDWL7TG1c/dSfe6C42S3fGDw647KnhqD+NVyvqm35PlIjym/ZA==</t>
  </si>
  <si>
    <t>UEA01330 - MSc Physiotherapy</t>
  </si>
  <si>
    <t>300fed49-f692-e711-80ef-0050569f10c3</t>
  </si>
  <si>
    <t>eSTnSy3xKIpsV8KWd0Bk9Zv3OMW6givM+jdN2WsufEB4ZvkBLn0cKgg+e4pz84WFsPP6ES+VKN4Ij28GFZbjBw==</t>
  </si>
  <si>
    <t>UEA01895 - Doctorate in Educational Psychology - EdPsyD</t>
  </si>
  <si>
    <t>Doctorate in Educational Psychology - EdPsyD</t>
  </si>
  <si>
    <t>db98e3c4-9d5d-e811-8101-0050569f10c3</t>
  </si>
  <si>
    <t>ItJ7XmAfGrI0wfr7w7tpKuVWglNjswCY2hPi3Vs9nd9mvHsv6XqBQiFl3CbIUgYAXXWd78gYJTpE2ISNYS8EHQ==</t>
  </si>
  <si>
    <t xml:space="preserve">UEA02043 - Independent Prescribing for PA, PH and TRad FEHQ Level 6 </t>
  </si>
  <si>
    <t>Independent Prescribing for PA, PH and TRad FEHQ Level 6</t>
  </si>
  <si>
    <t>638181da-9e5d-e811-8101-0050569f10c3</t>
  </si>
  <si>
    <t>0aY5cLqWO/+dxIr5TmrypdM0R/iUax7NBXwmKkRhI0k72ctQBRTNWSjUuCzcJIImFDqDksZhSBR3z2ttrdVUkA==</t>
  </si>
  <si>
    <t>UEA02044-Independent and Supplementary Prescribing for PA, PH and TRad</t>
  </si>
  <si>
    <t>Independent and Supplementary Prescribing for PA, PH and TRad</t>
  </si>
  <si>
    <t>e06b6643-0ed2-e811-810f-0050569f10c3</t>
  </si>
  <si>
    <t>DftI8pzEbpWvsM5iNPqpEkqKtjt0JAb1vFL7SInbDSwNzozcFjesIqB9hpCPEk5nPuZhiPqhQZ6oZYij6UKkuw==</t>
  </si>
  <si>
    <t>UEA02100-BSc (Hons) Occupational Therapy Degree Apprenticeship</t>
  </si>
  <si>
    <t>BSc (Hons) Occupational Therapy Degree Apprenticeship</t>
  </si>
  <si>
    <t>2e0639da-9fdb-e911-812d-0050569f10c3</t>
  </si>
  <si>
    <t>dMvyGBBs53rYUMYaBQMC/w1o17nKE01+gBMCzinzJu377dfbUZclK3+zZotU8ynVE2KTk3RgvC2IM7o1En1/4Q==</t>
  </si>
  <si>
    <t>UEA02249 - MSci Speech and Language Therapy</t>
  </si>
  <si>
    <t>6f7e5dd2-f34b-ea11-8137-0050569f10c3</t>
  </si>
  <si>
    <t>rTxXqP7F878GraLlhsdxprPdOe6mCYs8n1r/28MdKkfwG3poualPTuZO8jhKyhSfOHNoK6DRb3UtGi4b2zNXWQ==</t>
  </si>
  <si>
    <t>UEA02333 - BSc (Hons) Operating Department Practice</t>
  </si>
  <si>
    <t>aeff66e6-8dc1-e411-80cf-0050569f10c3</t>
  </si>
  <si>
    <t>huG2wsuj3xFgATbtdkMtBkcZ8jdxWtqVBwkBMPuLbZzJI3yIZeD4sHNc6zdSXP9PnQ39ZniPSnqL6aqvuvI95g==</t>
  </si>
  <si>
    <t>UEL00388 - Doctorate in Clinical Psychology (DClinPsy)</t>
  </si>
  <si>
    <t>b0ff66e6-8dc1-e411-80cf-0050569f10c3</t>
  </si>
  <si>
    <t>+G9/favxEM7DPBd+8KqDkutALZu4XZ6H2fMTPC5VUSIdFdG37g+lnEYZkFhU/TtXy8JzbGeydJgAy7UH50iTyQ==</t>
  </si>
  <si>
    <t>UEL00389 - Professional Doctorate in Educational and Child Psychology (D.Ed.Ch.Psych)</t>
  </si>
  <si>
    <t>Professional Doctorate in Educational and Child Psychology (D.Ed.Ch.Psych)</t>
  </si>
  <si>
    <t>77698e43-8ec1-e411-80cf-0050569f10c3</t>
  </si>
  <si>
    <t>hvbqiKMhJv/Dj0XoMGBXlzG4H2T8wbFzwknt4VgJn07VaIZNDEGlAbz6jZ/wVOMbinyjzJ+zNdDhl321DUInYQ==</t>
  </si>
  <si>
    <t>UEL01341 - Professional Doctorate in Counselling Psychology</t>
  </si>
  <si>
    <t>7b698e43-8ec1-e411-80cf-0050569f10c3</t>
  </si>
  <si>
    <t>mDLQjEop/TFYl34E8EtWIYSSq2NDj26DFjIbD1MEKhqEV96t66sKanhgxkyNIF2R62gvoXd0aUjxpgfO3x8E7Q==</t>
  </si>
  <si>
    <t>UEL01343 - BSc (Hons) Podiatry</t>
  </si>
  <si>
    <t>7d698e43-8ec1-e411-80cf-0050569f10c3</t>
  </si>
  <si>
    <t>5+pnTRIqASt1iKSzOCJSK0CXau2F9h1uffE5U1RdvBn35hD6PiAtnGfnmF0Dgzl+38/i+DQmz6Rg3q8SYnqqEA==</t>
  </si>
  <si>
    <t>UEL01344 - BSc (Hons) Physiotherapy</t>
  </si>
  <si>
    <t>024bf9e8-9149-ea11-8136-0050569f10c3</t>
  </si>
  <si>
    <t>ZV2W9Jzs3Fc8xhHazxa2CO2alSUwyLOLuwhHylWf14kQ2qLX5sDxBWnwqyGtRQB4QUDGjgG+DNox1JQ1faJfLw==</t>
  </si>
  <si>
    <t>UEL02332-BSc (Hons) Occupational Therapy via apprenticeship</t>
  </si>
  <si>
    <t>BSc (Hons) Occupational Therapy via apprenticeship</t>
  </si>
  <si>
    <t>5d82c0dc-d85e-ea11-8137-0050569f10c3</t>
  </si>
  <si>
    <t>mtZrwLUFYQP+XvF/OK70/ykr20LWK/kAPZgeXuGAp9wlT3EVO9vcAB9WcDDijSn4TUlUMA7KU3cyxoXMYqzy7w==</t>
  </si>
  <si>
    <t>UEL02350 - BSc (Hons) Podiatry Degree Apprenticeship</t>
  </si>
  <si>
    <t>BSc (Hons) Podiatry Degree Apprenticeship</t>
  </si>
  <si>
    <t>d5f26a44-d95e-ea11-8137-0050569f10c3</t>
  </si>
  <si>
    <t>JCI9PLMZouLgebq5KNZBZ6ldvGWbPDf7uJZhVxfJqY9a1mjk3+gR0pQWmf0Jg5HGRCHjS+TrKQA/KE9p0uAtVA==</t>
  </si>
  <si>
    <t>UEL02351 - BSc (Hons) Physiotherapy Degree Apprenticeship</t>
  </si>
  <si>
    <t>ff109e28-36db-e711-80f1-0050569f10c3</t>
  </si>
  <si>
    <t>hV6YHn2qv+9f+ImN+fKpzaGD5+ans4zT2Tvqp8/aOE7ALZDHyH9920k6wWk0qM+sZv8Fl2I6GxDA4lJom8tfXw==</t>
  </si>
  <si>
    <t>UHI01960-V300 – Nurse Independent/Supplementary Prescriber</t>
  </si>
  <si>
    <t>V300 – Nurse Independent/Supplementary Prescriber</t>
  </si>
  <si>
    <t>University of the Highlands and Islands</t>
  </si>
  <si>
    <t>9f698e43-8ec1-e411-80cf-0050569f10c3</t>
  </si>
  <si>
    <t>zGxwG/og1OGL2EjB83fH5f4areocZRlwGrLffFBCq0V0dzIsQp+t4lGZPs0YdQ52e73JJH1ov4xzlOcuen3yFg==</t>
  </si>
  <si>
    <t>ULS01361 - Pharmacotherapeutics in Prescribing</t>
  </si>
  <si>
    <t>Pharmacotherapeutics in Prescribing</t>
  </si>
  <si>
    <t>a1698e43-8ec1-e411-80cf-0050569f10c3</t>
  </si>
  <si>
    <t>YnLK2mnqwG2R4XRScAgi0idzykYHCWjRkqw/S4IUkVYtfljpZzsrgVlA3GkAAQdUfAg9OUD+uIDUMTOS4L93dA==</t>
  </si>
  <si>
    <t>ULS01362 - BSc (Hons) Diagnostic Radiography and Imaging</t>
  </si>
  <si>
    <t>a3698e43-8ec1-e411-80cf-0050569f10c3</t>
  </si>
  <si>
    <t>+BNNnCPPVy5NEqH1M0Sg7pTqTYKBd8C89y1sno9gmixHqbotWFqNhWPTGKkI9w4uzpBYcDpwjCjvXU58MR+kog==</t>
  </si>
  <si>
    <t>ULS01363 - BSc (Hons) Radiotherapy and Oncology</t>
  </si>
  <si>
    <t>a5698e43-8ec1-e411-80cf-0050569f10c3</t>
  </si>
  <si>
    <t>6VEmJqyqa+VurEZtdYDk4araZhwOjV4wyxwoqKh5/xMWcQhtz5TVsfsymx+DN4fCYoUY49zVzOM2czf/ssl0mg==</t>
  </si>
  <si>
    <t>ULS01364 - Certificate in Medicines Management (Conversion to Independent Prescribing)</t>
  </si>
  <si>
    <t>Certificate in Medicines Management (Conversion to Independent Prescribing)</t>
  </si>
  <si>
    <t>Supplementary Prescribing, Independent Prescribing, POM - Sale / Supply (CH)</t>
  </si>
  <si>
    <t>ab698e43-8ec1-e411-80cf-0050569f10c3</t>
  </si>
  <si>
    <t>lsBW+wUOuQ5/mQk02sOFzOpunDRTiLuWN/1mTXUl5tQqRQwmYc4AbAwtOFSiEO9kByUW5pePmg2fnqIoCHeVkA==</t>
  </si>
  <si>
    <t>ULS01367 - BSc (Hons) Dietetics</t>
  </si>
  <si>
    <t>ad698e43-8ec1-e411-80cf-0050569f10c3</t>
  </si>
  <si>
    <t>2TI0hyOvD3MmMJ9+sewgFxdLHCPEOP5PxhbrzjlsasgoTdQ5y58g/bLZYz/ChYBJBWgiP3EMy3xLzlYfzzXEJg==</t>
  </si>
  <si>
    <t>ULS01368 - BSc (Hons) Biomedical Science with DPP (Pathology)</t>
  </si>
  <si>
    <t>BSc (Hons) Biomedical Science with DPP (Pathology)</t>
  </si>
  <si>
    <t>af698e43-8ec1-e411-80cf-0050569f10c3</t>
  </si>
  <si>
    <t>A3Pr4HyxqdwpLRQ6ALHbM1l/T1eC9pMV35WfEcoy64riRyVH2DhOqAPuycoa+DyD/xIZtD+EcemA/t2aNoWMBA==</t>
  </si>
  <si>
    <t>ULS01369 - BSc (Hons) Occupational Therapy</t>
  </si>
  <si>
    <t>b1698e43-8ec1-e411-80cf-0050569f10c3</t>
  </si>
  <si>
    <t>JyDYJdbt4QRB7tVsm9h0vU7Ghf683IApZgMbjTpXTHZVXAv5sp2ho5Kgo4f31soJWee11AbaPJ1e16UOhonCAA==</t>
  </si>
  <si>
    <t>ULS01370 - BSc (Hons) Physiotherapy</t>
  </si>
  <si>
    <t>b3698e43-8ec1-e411-80cf-0050569f10c3</t>
  </si>
  <si>
    <t>wt7CL4JbRYZFiE7aMs78XnmSxhlNhRYgXoCunTPSUP06o7tTSFBflL7FqG5En9ROAwkfvJd4F1K/QAMQawCfFg==</t>
  </si>
  <si>
    <t>ULS01371 - BSc (Hons) Podiatry</t>
  </si>
  <si>
    <t>b9698e43-8ec1-e411-80cf-0050569f10c3</t>
  </si>
  <si>
    <t>a52Ax3WjuhNbqUyUZ7GTPAzqRJyI1nNti+fBcBtd/3zmCsgOhXP6ljvGOVtcQg2oJ05ble/Z5PT4EDswPwnj8A==</t>
  </si>
  <si>
    <t>ULS01374 - BSc (Hons) Speech and Language Therapy</t>
  </si>
  <si>
    <t>bb698e43-8ec1-e411-80cf-0050569f10c3</t>
  </si>
  <si>
    <t>2wtEsUXPe7+DrXBW8VihLtFvolje+VHrcVwxBQBUCyL6juPXlNNeMEIEelqqGQ5jHIs0S1Hgl15sk3Ap/9pqeQ==</t>
  </si>
  <si>
    <t>ULS01375 - MSc Dietetics</t>
  </si>
  <si>
    <t>bf698e43-8ec1-e411-80cf-0050569f10c3</t>
  </si>
  <si>
    <t>aWSDeU0PXamREJUzfCcMKz5gjKlYiivoPXTOjRXRgkvVnEzlfHtd0GU2xEMzbdPyIlJ/aK/HJ3R8pn7QWPNNHg==</t>
  </si>
  <si>
    <t>ULS01377 - Pg Dip Dietetics</t>
  </si>
  <si>
    <t>c1698e43-8ec1-e411-80cf-0050569f10c3</t>
  </si>
  <si>
    <t>sCYwlI3hbpS/YD1K2x/dLbGjGk5NQ+jT5T4An563F4gVQUWmne2S8zIF4WncZVz17RUB3gOB90nv/LTgKvFUsQ==</t>
  </si>
  <si>
    <t>ULS01378 - Postgraduate Certificate in Medicines Management (Independent and Supplementary Prescribing)</t>
  </si>
  <si>
    <t>Postgraduate Certificate in Medicines Management (Independent and Supplementary Prescribing)</t>
  </si>
  <si>
    <t>c3698e43-8ec1-e411-80cf-0050569f10c3</t>
  </si>
  <si>
    <t>zujhQpKFD0XZRXldTSrb+CPhI6Dlj2WmV8QFmXpfdSAzhcFOLgFV/inJGc7zUq3tlqO3pjVHq1t0QodJJxuPLg==</t>
  </si>
  <si>
    <t>ULS01379 - Postgraduate Certificate in Medicines Management (Supplementary Prescribing)</t>
  </si>
  <si>
    <t>Postgraduate Certificate in Medicines Management (Supplementary Prescribing)</t>
  </si>
  <si>
    <t>Supplementary Prescribing, POM - Sale / Supply (CH)</t>
  </si>
  <si>
    <t>7849c85e-e16a-e711-80ee-0050569f10c3</t>
  </si>
  <si>
    <t>06WsFG5UtB+0xFqi9Yx8lvQV0jGf07umPvvtc06P9mQbt6REDU0/MpgYNhWDmMSPOy7ALjvGnhBglNKzZGkwCw==</t>
  </si>
  <si>
    <t>ULS01869 - MSc Art Therapy</t>
  </si>
  <si>
    <t>MSc Art Therapy</t>
  </si>
  <si>
    <t>7589d5c5-e16a-e711-80ee-0050569f10c3</t>
  </si>
  <si>
    <t>PVwmt2x8UttpP5Xciye4r9ERhFt4aQFdx/yD3G97ejai5LFy+hMfT/qe88it7Mha55v9GWZHMeOdobDyT+H2Ww==</t>
  </si>
  <si>
    <t>ULS01870 - MSc Art Therapy</t>
  </si>
  <si>
    <t>9ec251bb-a151-ea11-8137-0050569f10c3</t>
  </si>
  <si>
    <t>eL2iXkiIMFktAXNI2M5DJ1aeAJVIQ/E95xBHWouzrZ9093CQj8SjuUBVJ9byDzBJyQ7A4TF4QPDZAvFvF/lvfw==</t>
  </si>
  <si>
    <t>ULS02335 - BSc (Hons) Paramedic Science</t>
  </si>
  <si>
    <t>80af9931-8ec1-e411-80cf-0050569f10c3</t>
  </si>
  <si>
    <t>RYHWAvUEfU+ZSO+koWDrbrqkXLQIoV+vYSRAMnDzzu4iunEYd5baQA+mHKwkr5DV7ihI5ExrGiq7sF0qPT0Fsg==</t>
  </si>
  <si>
    <t>URH01044 - Doctorate in Clinical Psychology (DClinPsy)</t>
  </si>
  <si>
    <t>Royal Holloway, University of London</t>
  </si>
  <si>
    <t>7cdece46-b815-e911-8118-0050569f10c3</t>
  </si>
  <si>
    <t>OdzMxeNuIdQ0gSsT2aw1ojsAfL90JuaVNSIiZaLXLLWgbVzwyhiGv4/6wU+TxZg0Ckvha/E6dV2/2EET2mKTVw==</t>
  </si>
  <si>
    <t>USD02132 - FdSc Hearing Aid Audiology</t>
  </si>
  <si>
    <t>FdSc Hearing Aid Audiology</t>
  </si>
  <si>
    <t>University Centre South Devon</t>
  </si>
  <si>
    <t>South Devon College</t>
  </si>
  <si>
    <t>ce551089-b815-e911-8118-0050569f10c3</t>
  </si>
  <si>
    <t>Howtk7+urMLMGC1hkL5PaypTo5t1hWATrFGBG1mTxz53a1Y9GRLHaPE0d4NHsHFuvbRCe90iGjfgZBgHMr4HrQ==</t>
  </si>
  <si>
    <t>USD02133 - FdSc Hearing Aid Audiology</t>
  </si>
  <si>
    <t>723bf958-7b63-ea11-8138-0050569f10c3</t>
  </si>
  <si>
    <t>npDPA/SyN1dPzzq6crElUJvN/m0FjEzNKRpD/AIKo6q2WkG0L9JPl0iZH+jkPm0DXvH/jXciMHGpAfMuT/HzTQ==</t>
  </si>
  <si>
    <t>USD02354 - Hearing Aid Audiology Bridging Programme</t>
  </si>
  <si>
    <t>Hearing Aid Audiology Bridging Programme</t>
  </si>
  <si>
    <t>30b4e8db-7b63-ea11-8138-0050569f10c3</t>
  </si>
  <si>
    <t>lrvao1VMjWbResw25bDjFukCQXE9pTqI6kvZCUSWr5EQHJvq2G9a3EiYlGPRpwiREHUgm9eUeIDITtVuvCBqaA==</t>
  </si>
  <si>
    <t>USD02355 - Hearing Aid Aptitude Test</t>
  </si>
  <si>
    <t>1f6a8e43-8ec1-e411-80cf-0050569f10c3</t>
  </si>
  <si>
    <t>EpBZQfCsWsAJixNT4Casd7/Og9IG5fweP/naRtZGnGpqR6KKgvcacNMGR31svcP2iovpGfdEiJyrutpWYNuDnQ==</t>
  </si>
  <si>
    <t>USW01425 - MA Art Psychotherapy</t>
  </si>
  <si>
    <t>University of South Wales</t>
  </si>
  <si>
    <t>216a8e43-8ec1-e411-80cf-0050569f10c3</t>
  </si>
  <si>
    <t>fqsw9fIxlrTNE5Z8osVLQcslH+OImeZIV643UXm/fqrZQ/PUNX7IJSEfprjt0o9a8JuJNcuYIUJeib2U6HfWWA==</t>
  </si>
  <si>
    <t>USW01426 - MA Music Therapy</t>
  </si>
  <si>
    <t>236a8e43-8ec1-e411-80cf-0050569f10c3</t>
  </si>
  <si>
    <t>hbSlvizbamXshvS+9/MJa4ydlrAiEXLJF/SWQY+G4N7/fU5rt6UL2ZaMRRp6qbaL0G2mN6bbYPbjM9NF+s4MCQ==</t>
  </si>
  <si>
    <t>USW01427 - Supplementary Prescribing</t>
  </si>
  <si>
    <t>e479f7cd-26e8-e411-80cf-0050569f10c3</t>
  </si>
  <si>
    <t>cLSjxX12ckqMUih5lt5XQzYrlL+ruOmTszc5UbDodyVww2LOYygdi8Dxrdb7E0rHNeapYPfmWszUrGbhh1aF0Q==</t>
  </si>
  <si>
    <t xml:space="preserve">USW01576 - Independent/ Supplementary Prescribing for HCPC and GPhC registrants </t>
  </si>
  <si>
    <t>Independent/ Supplementary Prescribing for HCPC and GPhC registrants</t>
  </si>
  <si>
    <t>d1f4f9d8-6f7e-e711-80ef-0050569f10c3</t>
  </si>
  <si>
    <t>GVjyRchgW8c3e5MFSLCTIxN3gqb1Pt68XTn4C3yYgLKVrO62tl4PGDvuvaXUU90tIwBRgdlpR1pc5lhgVeox2Q==</t>
  </si>
  <si>
    <t>USW01889 - Professional Doctorate in Counselling Psychology</t>
  </si>
  <si>
    <t>d79ec652-707e-e711-80ef-0050569f10c3</t>
  </si>
  <si>
    <t>RtwsLq1xYFcRDhUUelFlTDsNhWzHMLS02CMArBxUpWXpaZQe7rqmAPc5wPx96haDsSJopH+1bcarEAY5XIFNlg==</t>
  </si>
  <si>
    <t>USW01890 - Professional Doctorate in Counselling Psychology</t>
  </si>
  <si>
    <t>87698e43-8ec1-e411-80cf-0050569f10c3</t>
  </si>
  <si>
    <t>3NW/yKpnYG2Vobons5RVzS2Vau2usvy6DpUmIIXcghjMo4dDr+TgPIywisndAqjNajK3AyuOpzVEYuTTLm6gJA==</t>
  </si>
  <si>
    <t>UWE01349 - BSc (Hons) Healthcare Science (Blood Science)</t>
  </si>
  <si>
    <t>University of the West of England, Bristol</t>
  </si>
  <si>
    <t>61d48d49-8ec1-e411-80cf-0050569f10c3</t>
  </si>
  <si>
    <t>u6GRQxEzlgsV/H6VA013Gi7GG+YCswgmFv5+F+/Hn8hmZriGD2Z6++XFApVDHn0EvuLFt5EgQIxnTqtmP67Npw==</t>
  </si>
  <si>
    <t>UWE01432 - BSc (Hons) Radiotherapy and Oncology</t>
  </si>
  <si>
    <t>63d48d49-8ec1-e411-80cf-0050569f10c3</t>
  </si>
  <si>
    <t>807CTAt2OmYxpB+EYGZ5K8Sx/MMsRpsjvcKNppivFnXT0Vzd5vbn56V5zJFsbs5s94qdOZRUSLQOjBlpC4otQw==</t>
  </si>
  <si>
    <t>UWE01433 - BSc (Hons) Healthcare Science (Blood Science)</t>
  </si>
  <si>
    <t>65d48d49-8ec1-e411-80cf-0050569f10c3</t>
  </si>
  <si>
    <t>vL6Yiwu4Vswej1cJapOkQUAzFqs1jCnjaLtsM4lwf3/BQz9o/sbn9TSH0Jznri71D07Xu+wvNLcHLaF4AK7YDw==</t>
  </si>
  <si>
    <t>UWE01434 - BSc (Hons) Healthcare Science (Genetic Science)</t>
  </si>
  <si>
    <t>67d48d49-8ec1-e411-80cf-0050569f10c3</t>
  </si>
  <si>
    <t>lcbWnJ1LX9B2uun6/VCHyTMzFTRFXwJqwRCFBW5nJNEOI+bWIeadzxnz7MydDJFeJZejwiXzon0f6ckBbR9dmQ==</t>
  </si>
  <si>
    <t>UWE01435 - BSc (Hons) Healthcare Science (Genetic Science)</t>
  </si>
  <si>
    <t>69d48d49-8ec1-e411-80cf-0050569f10c3</t>
  </si>
  <si>
    <t>VM6TD5S3v5BhnpMDIG1zxBhhMsPikFDbQJ/UaINccVpUAlIyDovH3u4ZVsFniRGyyj6Flqt1WXaWxOEa6foqqg==</t>
  </si>
  <si>
    <t>UWE01436 - BSc (Hons) Healthcare Science (Infection Science)</t>
  </si>
  <si>
    <t>6bd48d49-8ec1-e411-80cf-0050569f10c3</t>
  </si>
  <si>
    <t>mHnWFqgHYf/tnyHA6f4ZkQG9mwAvr5Ybe23lKtUUoNPcZ7O1HSMDL1K2KyYN6U85dP27B5aN3yXPcw0s4TcwvA==</t>
  </si>
  <si>
    <t>UWE01437 - BSc (Hons) Healthcare Science (Infection Science)</t>
  </si>
  <si>
    <t>6dd48d49-8ec1-e411-80cf-0050569f10c3</t>
  </si>
  <si>
    <t>tYrai9S2giB9sAfEnfs1WLZQcqYx5YAXWOy2RlU/t5QO8GsLQBXs6aNzZ4KJJm04XMf0Sfb5KDjB3k5lAAsWwg==</t>
  </si>
  <si>
    <t>UWE01438 - BSc (Hons) Healthcare Science (Tissue Science)</t>
  </si>
  <si>
    <t>BSc (Hons) Healthcare Science (Tissue Science)</t>
  </si>
  <si>
    <t>6fd48d49-8ec1-e411-80cf-0050569f10c3</t>
  </si>
  <si>
    <t>uuL1aOOSpMoNAlEg8b/dHmXm7HUPMfl6uwypq83mWc87YCB5xMoR9CfBXAv3v5eIT6crdGpg2y93FzjxzZy8Cg==</t>
  </si>
  <si>
    <t>UWE01439 - BSc (Hons) Healthcare Science (Tissue Science)</t>
  </si>
  <si>
    <t>71d48d49-8ec1-e411-80cf-0050569f10c3</t>
  </si>
  <si>
    <t>lzTxewxgsYMOqxJt+Zfx88tSsgtV5RPRcEhRCz3mkLvVnDhAkslqgh0e7fl3vGOftwLHhQgfxYACk8lwLGWR6Q==</t>
  </si>
  <si>
    <t>UWE01440 - Post Graduate Diploma in Health Psychology (Professional Practice)</t>
  </si>
  <si>
    <t>Post Graduate Diploma in Health Psychology (Professional Practice)</t>
  </si>
  <si>
    <t>73d48d49-8ec1-e411-80cf-0050569f10c3</t>
  </si>
  <si>
    <t>/jCBTMkHqoX4NYhoNsYtl5uGxiby2Kzlt0+n7tb/3LboNg9jT2d2uJCnI1nI7tRCH3ar7Nv76VuIZhaH+0k8HA==</t>
  </si>
  <si>
    <t>UWE01441 - Prescribing Principles (Level 3)</t>
  </si>
  <si>
    <t>Prescribing Principles (Level 3)</t>
  </si>
  <si>
    <t>75d48d49-8ec1-e411-80cf-0050569f10c3</t>
  </si>
  <si>
    <t>Jrc0QlpMslWG8kGcbmS2wgOFi4IBxNPxH/r10NwtE8IBOxnzGSkAAAogWqvyChMyeSnV+D9WHeNLLOxlh+Zt0Q==</t>
  </si>
  <si>
    <t>UWE01442 - Prescribing Principles (Level M)</t>
  </si>
  <si>
    <t>Prescribing Principles (Level M)</t>
  </si>
  <si>
    <t>77d48d49-8ec1-e411-80cf-0050569f10c3</t>
  </si>
  <si>
    <t>Gv9BmZG5FgPBeqJkT43tXmiX/az7lWvDqGI8t2V/yjvKvNRhOJTEzjf3FEbbxWIpcKzeYoMQ+iulH+zan+VxpA==</t>
  </si>
  <si>
    <t>UWE01443 - Principles of Supplementary Prescribing</t>
  </si>
  <si>
    <t>Principles of Supplementary Prescribing</t>
  </si>
  <si>
    <t>bdd48d49-8ec1-e411-80cf-0050569f10c3</t>
  </si>
  <si>
    <t>me/vt6kdI7BHn1j1GsMJYsMJ1UIR3Rq5GntmLD2vPmESYf7Qq+x4iS7CqeEJE87WGeqX9Z6Cv8UHhOd/qJ2LKQ==</t>
  </si>
  <si>
    <t>UWE01478 - BSc (Hons) Occupational Therapy</t>
  </si>
  <si>
    <t>c1d48d49-8ec1-e411-80cf-0050569f10c3</t>
  </si>
  <si>
    <t>4c8rCPWTSi9EDxuIDyuWf2XzDuEkUbkaPAlCCxoZFrw0TkVeonL4QCe4SRRzCNtDrnDiBvZR8CzhYgCKdvm7Sw==</t>
  </si>
  <si>
    <t xml:space="preserve">UWE01480 - BSc (Hons) Diagnostic Radiography </t>
  </si>
  <si>
    <t>c3d48d49-8ec1-e411-80cf-0050569f10c3</t>
  </si>
  <si>
    <t>nGDJVm0kZEVX2I+RWB/gbiwV59sJ5WrVxz+/7spA7nIwnn/iscgcRGGh4gmeNZ+SelkbhP2knREuSlLkxLkzCg==</t>
  </si>
  <si>
    <t>UWE01481 - BSc (Hons) Paramedic Science</t>
  </si>
  <si>
    <t>c5d48d49-8ec1-e411-80cf-0050569f10c3</t>
  </si>
  <si>
    <t>9q49AnJHmLiJTDV4LsiZVvh/fOVWiHKdf/+P3ZGT32+0CWeYUnFQ3QzFJegkq0n/Vy2x5tEYN+FVUCM296LNMw==</t>
  </si>
  <si>
    <t>UWE01482 - BSc (Hons) Physiotherapy</t>
  </si>
  <si>
    <t>dbd48d49-8ec1-e411-80cf-0050569f10c3</t>
  </si>
  <si>
    <t>f7MrK4nMY0ViLvHbnvGO3quDOvaJZQVPhl9HA+odLpntS/jzG5u1IkBiXY838/mkmxfZELJPsqslMftoe1Yrow==</t>
  </si>
  <si>
    <t>UWE01493 - MA Music Therapy</t>
  </si>
  <si>
    <t>e3d48d49-8ec1-e411-80cf-0050569f10c3</t>
  </si>
  <si>
    <t>T0OsHsUXr+uBqFzsR8apuXpP5uZuxtQh9XeKRmmi6bgMxahCee/t0U4Ngl5LkuFf9zVVwS/daU9nsa57FTTG/w==</t>
  </si>
  <si>
    <t>UWE01497 - Professional Doctorate in Health Psychology</t>
  </si>
  <si>
    <t>e5d48d49-8ec1-e411-80cf-0050569f10c3</t>
  </si>
  <si>
    <t>lc9ryn0HZHBuV2/wMwrorL21PoCvpYYzvO+7wTAhDofTG/zI+zC6H1zI9P5fmtxMvaXk/mIGd8Zm3Is8XUkFRQ==</t>
  </si>
  <si>
    <t>UWE01498 - Professional Doctorate in Counselling Psychology</t>
  </si>
  <si>
    <t>e7d48d49-8ec1-e411-80cf-0050569f10c3</t>
  </si>
  <si>
    <t>g9mqSYsJcYVfD9xtpvSiuCH0ZPkDMQNlXlgzgXZYiRx3QFjFq4+p0SVgLtv6VSsRL/sYPK2/+ebU/TQRo9rXaw==</t>
  </si>
  <si>
    <t>UWE01499 - Professional Doctorate in Counselling Psychology</t>
  </si>
  <si>
    <t>ecbe29f7-ce14-e511-80d0-0050569f10c3</t>
  </si>
  <si>
    <t>kdiDrDw860RNczsU/dViWjVMUPdtMVRq64t+dEkW544XdmOzqaJk+yPT4D2UQ2aOYUBUKIUR/fWlFNcpofCYbg==</t>
  </si>
  <si>
    <t>UWE01596 - BSc (Hons) Healthcare Science (Transfusion and Transplantation Science)</t>
  </si>
  <si>
    <t>BSc (Hons) Healthcare Science (Transfusion and Transplantation Science)</t>
  </si>
  <si>
    <t>a8413c60-9119-e511-80d0-0050569f10c3</t>
  </si>
  <si>
    <t>oLDQb2oKUKZRYI8jSjR/S7paNYZaXyhoOlNVTIO/yjdZYQ6H5+UmuOfQL9c+yyHIX2CRsWyB9VTdnJULsPL7hw==</t>
  </si>
  <si>
    <t>UWE01601 - Diploma in Higher Education Paramedic Science</t>
  </si>
  <si>
    <t>Diploma in Higher Education Paramedic Science</t>
  </si>
  <si>
    <t>84b1f63f-b98a-ea11-813a-0050569f10c3</t>
  </si>
  <si>
    <t>garvGbSOGU1mi5HG3W2Cv9KcHjKdr4QnbgppPqZ/XYkh5WqcFOqJhdCxhZ02wzTgJ6HEpD4Um6B01BvuuoJTDw==</t>
  </si>
  <si>
    <t>UWE02366 - BSc (Hons) Applied Occupational Therapy</t>
  </si>
  <si>
    <t>BSc (Hons) Applied Occupational Therapy</t>
  </si>
  <si>
    <t>f982ad48-3e9f-ea11-813b-0050569f10c3</t>
  </si>
  <si>
    <t>dBs+UzlQuWml7fPacgpxAgx+5bK3WbaidL32mGihZs88GCG2/c88XmhokNd/xDgc8tAAMGaiMOPgOSPeyefeag==</t>
  </si>
  <si>
    <t>UWE02368 - BSc (Hons) Paramedic Practice</t>
  </si>
  <si>
    <t>c8c2933d-8ec1-e411-80cf-0050569f10c3</t>
  </si>
  <si>
    <t>VLipZmlamm5pmeTXYxPPuDYYPaND01Hrjg6a7G7DR5xvgIqUGJv779E167+Q2rjqpPCM+H4D+aIGY6hfGMEj8Q==</t>
  </si>
  <si>
    <t>UWL01276 - BSc (Hons) Operating Department Practice</t>
  </si>
  <si>
    <t>University of West London</t>
  </si>
  <si>
    <t>7d21de0b-0cce-e811-810e-0050569f10c3</t>
  </si>
  <si>
    <t>lAMozDcxuWAZrRzhvupnzMf5LN51hYEYuCDz1yS13p3dDm2n+LMdIcn4+0+XTk0Fs9AYOFDf/AQhn6VP4IekQA==</t>
  </si>
  <si>
    <t>UWL02095 - MSc Paramedic Science</t>
  </si>
  <si>
    <t>008ca34b-b557-e911-811c-0050569f10c3</t>
  </si>
  <si>
    <t>Ysj0SSPOR/zvr9gkRERSuuDxl68ds2KJrHsztQobqMJyIMElH0oRYTNqIKgAzw2zTKF8w1EoDPOhSSNHrUkwtA==</t>
  </si>
  <si>
    <t xml:space="preserve">UWL02170 - Operating Department Practitioner Degree Apprenticeship, BSc (Hons) Operating Department Practice </t>
  </si>
  <si>
    <t>Operating Department Practitioner Degree Apprenticeship, BSc (Hons) Operating Department Practice</t>
  </si>
  <si>
    <t>0861bdbc-0fa3-e911-812c-0050569f10c3</t>
  </si>
  <si>
    <t>YnstPlTyTx4Hc6MWMt8J9ONWVi18cVFZrLDCuWNqClb/dpVsGaGo0Xib94GOuFimm4qKFr2PQ5EkPDpwWBKrLg==</t>
  </si>
  <si>
    <t>UWL02221 - Independent and Supplementary Prescribing</t>
  </si>
  <si>
    <t>a4b69920-d4e8-e911-812d-0050569f10c3</t>
  </si>
  <si>
    <t>gZAE1zXz2WZMC7qkjIsjiRLe3KEzujkTETQV9iEdKovC9vJCkSvBCeWjfftMAAUPBUOfEmnpXQtVZ/DmsFrEQw==</t>
  </si>
  <si>
    <t>UWL02269-PG Cert Clinical Practice (Independent and Supplementary Prescribing)</t>
  </si>
  <si>
    <t>PG Cert Clinical Practice (Independent and Supplementary Prescribing)</t>
  </si>
  <si>
    <t>0b6a8e43-8ec1-e411-80cf-0050569f10c3</t>
  </si>
  <si>
    <t>u7h4BNzRFE5xL95/CNdd7k1EBh+SL7CL/vmJNNFN7fr2mbWFWHHZghSCtgC8ytJO6y1NPT4LX6ekjC6fz57W1g==</t>
  </si>
  <si>
    <t>UWS01415 - BSc (Hons) Applied Biomedical Sciences</t>
  </si>
  <si>
    <t>BSc (Hons) Applied Biomedical Sciences</t>
  </si>
  <si>
    <t>University of the West of Scotland</t>
  </si>
  <si>
    <t>0d6a8e43-8ec1-e411-80cf-0050569f10c3</t>
  </si>
  <si>
    <t>LRxTpGC7HKOskf/s0r4amYn4JWHoHRTQV4tYeV01fUiVHv9bBgudhKF/7hfTGrhOxYK26Y+O9Oo+CnAzCuBZYg==</t>
  </si>
  <si>
    <t>UWS01416 - Non-Medical Prescribing</t>
  </si>
  <si>
    <t>0f6a8e43-8ec1-e411-80cf-0050569f10c3</t>
  </si>
  <si>
    <t>cNm8RO8KQ6rjiR19tzZe2vPjD5hLbzPYtFwFHD+h+F7V7Mn7ufMDucb6LUfjJ0iKZyDzq6mC1MkB7ZoOmqGzXQ==</t>
  </si>
  <si>
    <t>UWS01417 - Non-Medical Prescribing</t>
  </si>
  <si>
    <t>116a8e43-8ec1-e411-80cf-0050569f10c3</t>
  </si>
  <si>
    <t>0R5vAGOjOi9VGmt5h8RjeiAFEXvEKQzVP5bQKO5TwJYCzw+WJuLEPLg6NMoaP02YoBVx56cHNm7WyRXyYjwJLA==</t>
  </si>
  <si>
    <t>UWS01418 - Advanced Non-Medical Prescribing</t>
  </si>
  <si>
    <t>Advanced Non-Medical Prescribing</t>
  </si>
  <si>
    <t>99d48d49-8ec1-e411-80cf-0050569f10c3</t>
  </si>
  <si>
    <t>HqGgwNK6IZ0KjDKOBHqDJ6jjEu1pVDCsXge/n8HbJMQ3hY5MDAFhU4+RNoYp7gezdEBph9CBMOmZQXth7kkHJg==</t>
  </si>
  <si>
    <t>UWS01460 - Advanced Non-Medical Prescribing</t>
  </si>
  <si>
    <t>9bd48d49-8ec1-e411-80cf-0050569f10c3</t>
  </si>
  <si>
    <t>6u/2zWLdF26EH36kWcfOWanBWzWVzBZiHJWi0eQqep6NekPLZZi4OPlWYgidpvXTiliBauaNGDcQH+HQK2HwNA==</t>
  </si>
  <si>
    <t>UWS01461 - Non-Medical Prescribing</t>
  </si>
  <si>
    <t>9dd48d49-8ec1-e411-80cf-0050569f10c3</t>
  </si>
  <si>
    <t>wr2zxKa7h+kiGM5LrUn688U2YMvJ33QldFQl7nhRw7LJYQ0JmalFyjI+iBKUnG6wJloGWZHMeSEA8yfKg7UWEQ==</t>
  </si>
  <si>
    <t>UWS01462 - Non-Medical Prescribing</t>
  </si>
  <si>
    <t>c5630549-5ce7-e811-8111-0050569f10c3</t>
  </si>
  <si>
    <t>2RZRxq6EmEM3LlvaONxC130Zi5NXlfM46FV351Lyqp8LacEd+NBMRMV0FnYOj182hN1qb8STaUve2eiy56ONXw==</t>
  </si>
  <si>
    <t>UWS02112 - DipHE Operating Department Practice</t>
  </si>
  <si>
    <t>06c5b45a-9199-e911-812c-0050569f10c3</t>
  </si>
  <si>
    <t>mAke6XmsbvvuYwZDTgFfTbtdQjhBuNSsNZbU3yIWGJAsq0fqHVTfoSCTydxTlcXDlcpg5QayXfsQn7wYDFydYA==</t>
  </si>
  <si>
    <t>UWS02217 - BSc Paramedic Science</t>
  </si>
  <si>
    <t>8fd48d49-8ec1-e411-80cf-0050569f10c3</t>
  </si>
  <si>
    <t>vMcPpJXLV0z+pfEQi349Vh/y7BE+DsLIztr6iGee/nU9MPhC0V9msneSIarnAEtFMEQ7UBxRQTIHFaxhMtbpdA==</t>
  </si>
  <si>
    <t>WES01455 - BSc (Hons) Applied Biomedical Sciences</t>
  </si>
  <si>
    <t>University of Westminster</t>
  </si>
  <si>
    <t>9d046ce3-6cdc-e911-812d-0050569f10c3</t>
  </si>
  <si>
    <t>muAgqthyD0ecB+J1Oi2uRJkjjzlyVr2h38VJT5G1AGlCruj3L3dN5DqFrZUdATFK4B+B05Ns66ZkptJMoG8qqw==</t>
  </si>
  <si>
    <t>WES02256 - BSc (Hons) Applied Biomedical Science (Apprenticeship)</t>
  </si>
  <si>
    <t>BSc (Hons) Applied Biomedical Science (Apprenticeship)</t>
  </si>
  <si>
    <t>d97f840e-dfbf-e711-80f1-0050569f10c3</t>
  </si>
  <si>
    <t>FoOrC9QoERWmdlWn8y+nTfW35XZQuVWUyUlvfvbvEDRfTi3qXpkUNe/kjxi2GamuVmiYUpDH1RmSDA7xkiemFQ==</t>
  </si>
  <si>
    <t>WIN01919 - BSc (Hons) Physiotherapy</t>
  </si>
  <si>
    <t>University of Winchester</t>
  </si>
  <si>
    <t>18ad8376-f0d9-e911-812d-0050569f10c3</t>
  </si>
  <si>
    <t>mAGe9OQLqt/ChdTI2kyeQmJkl16ZDAv5mk52dQdEGPR5qwHs+//N5HWWYHII2SIzu/4a/Z0b1h5JAOAqJLlkIg==</t>
  </si>
  <si>
    <t>WIN02245 - BSc (Hons) Nutrition and Dietetics</t>
  </si>
  <si>
    <t>f5d48d49-8ec1-e411-80cf-0050569f10c3</t>
  </si>
  <si>
    <t>qfIslbwBqSVOHaRNjLD4mNVrWQhPT48zTSzoB4oTncyAunEhFeKzSboc13Eer7JydqVkT98VURfTN9ZTDboK0g==</t>
  </si>
  <si>
    <t>WOL01506 - Professional Doctorate in Counselling Psychology (DcounsPsy)</t>
  </si>
  <si>
    <t>Professional Doctorate in Counselling Psychology (DcounsPsy)</t>
  </si>
  <si>
    <t>01d58d49-8ec1-e411-80cf-0050569f10c3</t>
  </si>
  <si>
    <t>RFmrVTghanPJH9TUWIp17QaxYaHvwz47KiIfiQkxAWv67jrOzLW7y++JFnfwdIlPu5Pm9gBstNSeylqiBeNcYw==</t>
  </si>
  <si>
    <t xml:space="preserve">WOL01512 - Independent / Supplementary Non-Medical Prescribing (V300) </t>
  </si>
  <si>
    <t>Independent / Supplementary Non-Medical Prescribing (V300)</t>
  </si>
  <si>
    <t>07d58d49-8ec1-e411-80cf-0050569f10c3</t>
  </si>
  <si>
    <t>H25QJ95WEJbO6yhu9lt5vH1sN5dtK/ndvSwU3rrDBhLucIZh9mEHItS0yzlPW9Mir1qPEkyVszNLZMYavsg9cw==</t>
  </si>
  <si>
    <t>WOL01515 - Professional Doctorate in Counselling Psychology (DcounsPsy)</t>
  </si>
  <si>
    <t>11d58d49-8ec1-e411-80cf-0050569f10c3</t>
  </si>
  <si>
    <t>S1GmuBQYIMO/X5y3VzAjqWxfOMtoPGIzb6ZrSeVxvhZ1IqgkqPT7qYb8YNirWjrx09luIG0SZUj47pWvqfcq/w==</t>
  </si>
  <si>
    <t>WOL01520 - BSc (Hons) Applied Biomedical Science</t>
  </si>
  <si>
    <t>13d58d49-8ec1-e411-80cf-0050569f10c3</t>
  </si>
  <si>
    <t>rUtNmFAVE6wP8drbXzeZimW/hAjtAwTV8bGFPoPZgfqkubJ5O8n1rJHJ5PYflFItejzVDg5yO+7SygXAfsUlRQ==</t>
  </si>
  <si>
    <t xml:space="preserve">WOL01521 - Independent / Supplementary Non-Medical Prescribing (V300) </t>
  </si>
  <si>
    <t>1ef598f3-cb5a-e511-80d1-0050569f10c3</t>
  </si>
  <si>
    <t>y9cY98jzKwL0ehJOugyEMH+6k7XasvbGUNiIGB6FHWWusOMP9zxVNXZ3KNUo9H7Quixz5sOtIjdrBLq5tBXwyQ==</t>
  </si>
  <si>
    <t>WOL01627 - BSc (Hons) Paramedic Science</t>
  </si>
  <si>
    <t>aa160c04-b271-e511-80d5-0050569f10c3</t>
  </si>
  <si>
    <t>gFhqG/N8f6Ib7fsMS1gtBC07Qtc9CRJFsMQpJ4jRwNpS5qonmNrrNePerJAZ4bXIJIUZC2b+Bso3PGWsI5RzAQ==</t>
  </si>
  <si>
    <t>WOL01637 - BSc (Hons) Physiotherapy</t>
  </si>
  <si>
    <t>53eeaa77-dfdd-e911-812d-0050569f10c3</t>
  </si>
  <si>
    <t>zCrtdgrAy1+bGYEg0AJvBKGg/e3kWDiI4LxykaUM0TVGPF0jpkl/EBOS2P1RivQEPtNRB9lZqwbaDldvmbE7dg==</t>
  </si>
  <si>
    <t xml:space="preserve">WOL02259 - Independent / Supplementary Non-Medical Prescribing (V300) Level 7 </t>
  </si>
  <si>
    <t>Independent / Supplementary Non-Medical Prescribing (V300) Level 7</t>
  </si>
  <si>
    <t>94da7575-923e-ea11-8135-0050569f10c3</t>
  </si>
  <si>
    <t>AGpS2deNaMSMLIRFNGekCkGll8SDooVm1basiaB1BeaQpzB1vibw+Fqj1MjoEi6u+XjcqUq+pHGNCV56LkJDDw==</t>
  </si>
  <si>
    <t>WOL02327 - BSc (Hons) Occupational Therapy</t>
  </si>
  <si>
    <t>774c53db-923e-ea11-8135-0050569f10c3</t>
  </si>
  <si>
    <t>OiWeTIBQGT1E6YzIOnaHN9Pg+0qQGx5POs3k4k6DQUKgD7p1ehX3iA8vN2x/WD9MnErX0RHYRo8qcZiVMwncbg==</t>
  </si>
  <si>
    <t>WOL02328-BSc (Hons) Occupational Therapy (Integrated Degree) Apprenticeship</t>
  </si>
  <si>
    <t>BSc (Hons) Occupational Therapy (Integrated Degree) Apprenticeship</t>
  </si>
  <si>
    <t>9c528d6d-92bf-ea11-813d-0050569f10c3</t>
  </si>
  <si>
    <t>r6dhkPLQsFLCnUHcqqZ05kiIllc9tyZlPGU7RZuN4d0fbsAaoUEOkZx/vVVANSeVKlIPeRhLzg4lLRQY48YF0Q==</t>
  </si>
  <si>
    <t>WOL02379 - BSc (Hons) Podiatry</t>
  </si>
  <si>
    <t>9d2968da-8dc1-e411-80cf-0050569f10c3</t>
  </si>
  <si>
    <t>zdn0n/JibG3rPkL3pMCs+RNc2ON35Sb3OcYlqqlDIKQ9eGOcszgddRcsvuGc0jGZHvNafAj2xBUlppETT7Ju7w==</t>
  </si>
  <si>
    <t>WOR00162 - BSc (Hons) Physiotherapy</t>
  </si>
  <si>
    <t>University of Worcester</t>
  </si>
  <si>
    <t>a32968da-8dc1-e411-80cf-0050569f10c3</t>
  </si>
  <si>
    <t>EYAU+7ViIXmgZLyBLO5JSX7slf0opFOH5ua6Tut0Vt9D4ZfVVdJ9yMkxRW6+8Nr2p7NrSxg6vFI9BWRnaiGnIA==</t>
  </si>
  <si>
    <t>WOR00165 - BSc (Hons) Occupational Therapy</t>
  </si>
  <si>
    <t>17d58d49-8ec1-e411-80cf-0050569f10c3</t>
  </si>
  <si>
    <t>/nYHkUu9R0DGO+KUMEvVZD31t6CXFkJAL2ozCrludsx7BW47DtrZARrGh6H9CWQhEXuVvAZll43syR9W4r7Glg==</t>
  </si>
  <si>
    <t>WOR01523 - FdSc Paramedic Science</t>
  </si>
  <si>
    <t>FdSc Paramedic Science</t>
  </si>
  <si>
    <t>23d58d49-8ec1-e411-80cf-0050569f10c3</t>
  </si>
  <si>
    <t>XuHG5oP4ftn6xFksY4aTmIf84C8tzrmK8hNIr5r/wAtR51nxS8/wbcSKES8Xkedv6xmRodFjjToVN7Rmmi82ew==</t>
  </si>
  <si>
    <t>WOR01529 - V300 Non-Medical (Independent and Supplementary) Prescribing Programme</t>
  </si>
  <si>
    <t>V300 Non-Medical (Independent and Supplementary) Prescribing Programme</t>
  </si>
  <si>
    <t>6f560a1c-ac19-e511-80d0-0050569f10c3</t>
  </si>
  <si>
    <t>TdlacPY4sWdOP1ZBxaafBPZR63P7CqJalBu/rsb+0itqeXdQTuwU3BZhICbyZmZF/YOVKLWtZkBPpwyIKgFSng==</t>
  </si>
  <si>
    <t>WOR01604 - FdSc Paramedic Science (Tech to Para)</t>
  </si>
  <si>
    <t>FdSc Paramedic Science (Tech to Para)</t>
  </si>
  <si>
    <t>26b0879e-74ad-e611-80e6-0050569f10c3</t>
  </si>
  <si>
    <t>khikWiAS15A7sZ2CTEeWkusoepSrGDr9ajA10B638GN9cw8L9FxQmr0LBYJMkcGvkGkjY8VcF67mqN1L2SpsyA==</t>
  </si>
  <si>
    <t>WOR01773 - BSc (Hons) Paramedic Science</t>
  </si>
  <si>
    <t>f766feae-3cbc-ea11-813d-0050569f10c3</t>
  </si>
  <si>
    <t>hqt3GMx7bKRuGw+ppsezE9/tpj6mwGTL+M6Boe3aky/53H09eluV7MJpTJocG47j3Zt0OHFe7/07a70NDpYESA==</t>
  </si>
  <si>
    <t>WOR02376 - BSc (Hons) Paramedic Sciences (Direct entry)</t>
  </si>
  <si>
    <t>BSc (Hons) Paramedic Sciences (Direct entry)</t>
  </si>
  <si>
    <t>f10d9385-3dbc-ea11-813d-0050569f10c3</t>
  </si>
  <si>
    <t>3wC3FnQSpsoeagTxlg6eQFyFyTLaWAKDQRRHpZd+TiffBkhFqzhGtrS3qNafJjWUgjKCcNDtaZkk3A3NcGyOqg==</t>
  </si>
  <si>
    <t>WOR02377 - BSc (Hons) Paramedic Sciences (with foundation year)</t>
  </si>
  <si>
    <t>BSc (Hons) Paramedic Sciences (with foundation year)</t>
  </si>
  <si>
    <t>6377c201-3ebc-ea11-813d-0050569f10c3</t>
  </si>
  <si>
    <t>It87qyO6fElTp29g68zYYzrfRFgFFy+zBjYwqZGiCa+3iXQoA/TUeor/4pOanB+Jki9+rPIahJlUzaz770Ge6g==</t>
  </si>
  <si>
    <t>WOR02378 - BSc (Hons) Paramedic Sciences (Apprenticeship)</t>
  </si>
  <si>
    <t>BSc (Hons) Paramedic Sciences (Apprenticeship)</t>
  </si>
  <si>
    <t>c91bb73c-10e9-ea11-813e-0050569f10c3</t>
  </si>
  <si>
    <t>TDphQMWEh2te8Gat7wNVG51eomtfpmcDDPSeMZ+g6U15yJsNjqzuFy2SRu/MIAkoVvklbhmXaAV2X5NjUjCiBQ==</t>
  </si>
  <si>
    <t>WOR02402 - MSc (Pre-registration) Physiotherapy</t>
  </si>
  <si>
    <t>MSc (Pre-registration) Physiotherapy</t>
  </si>
  <si>
    <t>72c3cecd-10e9-ea11-813e-0050569f10c3</t>
  </si>
  <si>
    <t>k48k9v4u5BWbjrPZk09m/CzfBxrei0drpCRvgUN5+hSjV8hv74kWR7H+BOmhWmqGibRUtpIdOTODbPfrBDWtQA==</t>
  </si>
  <si>
    <t>WOR02403 - MSc (Pre-registration) Occupational Therapy</t>
  </si>
  <si>
    <t>MSc (Pre-registration) Occupational Therapy</t>
  </si>
  <si>
    <t>096a8e43-8ec1-e411-80cf-0050569f10c3</t>
  </si>
  <si>
    <t>OcJ4IK4VtEec7JWxG4yjEJl2un61osnDwgfxbe1kUSzv9P0Ww2+8a/D5YccoinnYLK7ZckgSS6nvwgedbYOaMg==</t>
  </si>
  <si>
    <t>YOR01414 - Supplementary Prescriber (Level 7)</t>
  </si>
  <si>
    <t>Supplementary Prescriber (Level 7)</t>
  </si>
  <si>
    <t>University of York</t>
  </si>
  <si>
    <t>2bd58d49-8ec1-e411-80cf-0050569f10c3</t>
  </si>
  <si>
    <t>+kSEmEymNqVZjx4OZ6XGJXmmsqkN8MHRmW71vJvrxxlDeTZeBk7MfsStvmzxj8ILyBdq6Vgp3xJsROWVwG3i7g==</t>
  </si>
  <si>
    <t>YOR01533 - Independent and Supplementary Prescribing for Nurses, Midwives and AHPs Level 6</t>
  </si>
  <si>
    <t>Independent and Supplementary Prescribing for Nurses, Midwives and AHPs Level 6</t>
  </si>
  <si>
    <t>2dd58d49-8ec1-e411-80cf-0050569f10c3</t>
  </si>
  <si>
    <t>vprILTcA1aehPeG/3ixRXGVtRpGDteknYbMbJsUI7fTOSPPM2NuXJUPes46i4odi+FyoNsyhRJ4J+LvbUrkzTg==</t>
  </si>
  <si>
    <t>YOR01534 - Independent and Supplementary Prescribing for Nurses, Midwives and AHPs Level 7</t>
  </si>
  <si>
    <t>Independent and Supplementary Prescribing for Nurses, Midwives and AHPs Level 7</t>
  </si>
  <si>
    <t>0319864f-8ec1-e411-80cf-0050569f10c3</t>
  </si>
  <si>
    <t>POx+q/SZvjS359l6Qr7uwCRn1lURwvIJNA6b3UMm4J1FxwpwY4c+NXVHW3+49ZfWerk8dhFcjSTS4wmg3agwVw==</t>
  </si>
  <si>
    <t>YOR01539 - Supplementary Prescriber (Level 6)</t>
  </si>
  <si>
    <t>Supplementary Prescriber (Level 6)</t>
  </si>
  <si>
    <t>0519864f-8ec1-e411-80cf-0050569f10c3</t>
  </si>
  <si>
    <t>vBGwkMjM6TK+XMEr8uYE/bTs8J1Ao7TfXhGabDkeub/AQERSBb5zVhZEmutAFcfTiig9PzBLlCnV3N3MIrYMUQ==</t>
  </si>
  <si>
    <t>YSJ01540 - BHSc (Hons) Occupational Therapy</t>
  </si>
  <si>
    <t>BHSc (Hons) Occupational Therapy</t>
  </si>
  <si>
    <t>York St John University</t>
  </si>
  <si>
    <t>0919864f-8ec1-e411-80cf-0050569f10c3</t>
  </si>
  <si>
    <t>Xb7jkrh+b0W4wO/5j054AuIG5siD1G/jV9V5TqnpNgk5y2S6Xpyn4ynT376/sxcGTcitAxU2HomjPaPvMU7RGA==</t>
  </si>
  <si>
    <t xml:space="preserve">YSJ01542 - BSc (Hons) Occupational Therapy </t>
  </si>
  <si>
    <t>0b19864f-8ec1-e411-80cf-0050569f10c3</t>
  </si>
  <si>
    <t>PKElgd4qhetpXyxRGOdTFyOfzdESHkZP1XuT1bjy+C6cO1jienPJWT6tK/TYvxQxJzQvQLRoptOnoD0q04ISqg==</t>
  </si>
  <si>
    <t xml:space="preserve">YSJ01543 - BSc (Hons) Physiotherapy </t>
  </si>
  <si>
    <t>0d19864f-8ec1-e411-80cf-0050569f10c3</t>
  </si>
  <si>
    <t>f0rxuP7vMq5nSJPtKXgddEftpr53xARqvmHFeCeICyMxHH9Z5WzI1tH3QvXTXbQKcWRLmKr1+Y7BhchR7wFZig==</t>
  </si>
  <si>
    <t>YSJ01544 - MSc Physiotherapy (Pre registration)</t>
  </si>
  <si>
    <t>MSc Physiotherapy (Pre registration)</t>
  </si>
  <si>
    <t>6c00bd21-d248-e611-80e2-0050569f10c3</t>
  </si>
  <si>
    <t>v091JPXJkW8iJOrz5tFUbi74Ekr0a6/Gnt+1VIERbeAA1xcRYNWQYTaTwZx2a/uj3XjXrya/yF8t/Gisyxcqvw==</t>
  </si>
  <si>
    <t>YSJ01730 - MSc Occupational Therapy (Pre-registration)</t>
  </si>
  <si>
    <t>a125e1dc-8170-e811-8102-0050569f10c3</t>
  </si>
  <si>
    <t>KRR2JKeLWhz2QAu3YEvslEXLrWEemoem3IOrC3u+wGEmeliMiHC9UicQqPI+pB5UQx7pYZpmGneeKDVVOVxbcg==</t>
  </si>
  <si>
    <t>YSJ02053 - Doctorate of Counselling Psychology (DCounsPsy)</t>
  </si>
  <si>
    <t>Doctorate of Counselling Psychology (DCounsPsy)</t>
  </si>
  <si>
    <t>afaa2af2-1cda-e911-812d-0050569f10c3</t>
  </si>
  <si>
    <t>Bhn4ciZFfyYQdEyvXQM1ISUAKIqHBwsK9yOvGZm5qOD0lbDGF7Yo299onAQtBLOKbrwAkqfrdc5GPxh9O+ijIQ==</t>
  </si>
  <si>
    <t>YSJ02246 - BSc (Hons) Physiotherapy</t>
  </si>
  <si>
    <t>e8143066-6c52-ea11-8137-0050569f10c3</t>
  </si>
  <si>
    <t>TFLT0t2EKC5ugUHP0qIX1B5/zR3N/qgf0a1I7hYGMrKbs5WEDQmyefpRfE7iNLAENQyZ9vnyVLBBa10w9jabkw==</t>
  </si>
  <si>
    <t>YSJ02337 - MSc Physiotherapy (Pre registration)</t>
  </si>
  <si>
    <t>ccrm_programme:B+YUaabuqQbnIwaLzh+iMWe94oeVNzEL/8L44ObjMoLi+OvJfEASfN8/zzkprZzxRNDauB8phw/JF3JMDeU1+Q==:ccrm_programmeid=%28Do%20Not%20Modify%29%20Programme&amp;checksumLogicalName=%28Do%20Not%20Modify%29%20Row%20Checksum&amp;modifiedon=%28Do%20Not%20Modify%29%20Modified%20on&amp;ccrm_name=Name&amp;ccrm_programmename=Programme%20name&amp;ccrm_modeofstudyid=Mode%20of%20study&amp;ccrm_professioncode=Profession&amp;ccrm_modalitylist=Part%20of%20register&amp;ccrm_entitlementlist=Entitlement&amp;ccrm_educationproviderid=Education%20provider&amp;ccrm_validatingbodyid=Validating%20body&amp;ownerid=Owner&amp;statuscode=Status%20reason</t>
  </si>
  <si>
    <t>Not approved</t>
  </si>
  <si>
    <t>Row Labels</t>
  </si>
  <si>
    <t>Grand Total</t>
  </si>
  <si>
    <t>2019-20 academic year - Approved programmes</t>
  </si>
  <si>
    <t>Approved programmes (as of 31 August)</t>
  </si>
  <si>
    <t>Pre-registration</t>
  </si>
  <si>
    <t>2013-14</t>
  </si>
  <si>
    <t>2014-15</t>
  </si>
  <si>
    <t>2015-16</t>
  </si>
  <si>
    <t>2016-17</t>
  </si>
  <si>
    <t>2017-18</t>
  </si>
  <si>
    <t>%</t>
  </si>
  <si>
    <t>2018-19</t>
  </si>
  <si>
    <t>2019-20</t>
  </si>
  <si>
    <t>Social worker in England</t>
  </si>
  <si>
    <t>Post-registraion</t>
  </si>
  <si>
    <t>Approved mental health professional</t>
  </si>
  <si>
    <t>Prescribing</t>
  </si>
  <si>
    <t>Local anaethesia</t>
  </si>
  <si>
    <t>Podiatric surgery</t>
  </si>
  <si>
    <t>Prescription-only medicines - administration, sale &amp; supply (combined)</t>
  </si>
  <si>
    <t>Total approved programmes</t>
  </si>
  <si>
    <t>Existing and new programmes (new programmes minus closed programmes)</t>
  </si>
  <si>
    <t>2010-11</t>
  </si>
  <si>
    <t>2011-12</t>
  </si>
  <si>
    <t>2012-13</t>
  </si>
  <si>
    <t>Existing professions / entitlements</t>
  </si>
  <si>
    <t>New professions / entitlements</t>
  </si>
  <si>
    <t>Total number of approved programmes</t>
  </si>
  <si>
    <t>Number of entitlement programmes</t>
  </si>
  <si>
    <t>Number of programmes</t>
  </si>
  <si>
    <t>Count of Programmes</t>
  </si>
  <si>
    <t>Count of Entitlement programmes</t>
  </si>
  <si>
    <t>(Multiple Items)</t>
  </si>
  <si>
    <t>2019-20 academic year - Approvals :Time</t>
  </si>
  <si>
    <t>Number of days taken to produce Visitors' reports</t>
  </si>
  <si>
    <t>Weeks from visit date to first conditions deadline</t>
  </si>
  <si>
    <t>From visit date to final decision to education provider</t>
  </si>
  <si>
    <t>0-1 month</t>
  </si>
  <si>
    <t>0-7 days</t>
  </si>
  <si>
    <t>Days</t>
  </si>
  <si>
    <t>Weeks</t>
  </si>
  <si>
    <t>1-2 months</t>
  </si>
  <si>
    <t>8-14 days</t>
  </si>
  <si>
    <t>0-28</t>
  </si>
  <si>
    <t>Within 4 weeks</t>
  </si>
  <si>
    <t>2-3 months</t>
  </si>
  <si>
    <t>15-21 days</t>
  </si>
  <si>
    <t>29-56</t>
  </si>
  <si>
    <t>5-8 weeks</t>
  </si>
  <si>
    <t>3-4 months</t>
  </si>
  <si>
    <t>22-30 days</t>
  </si>
  <si>
    <t>57-84</t>
  </si>
  <si>
    <t>9-12 weeks</t>
  </si>
  <si>
    <t>4-5 months</t>
  </si>
  <si>
    <t>30 days +</t>
  </si>
  <si>
    <t>85-112</t>
  </si>
  <si>
    <t>13-16 weeks</t>
  </si>
  <si>
    <t>5-6 months</t>
  </si>
  <si>
    <t>113-140</t>
  </si>
  <si>
    <t>17-20 weeks</t>
  </si>
  <si>
    <t>6-7 months</t>
  </si>
  <si>
    <t>141-224</t>
  </si>
  <si>
    <t>over 21 weeks</t>
  </si>
  <si>
    <t>7-8 months</t>
  </si>
  <si>
    <t>30 days or less</t>
  </si>
  <si>
    <t>Total</t>
  </si>
  <si>
    <t>8 months +</t>
  </si>
  <si>
    <t xml:space="preserve">More than 30 days </t>
  </si>
  <si>
    <t>Average days taken to produce visitors reports</t>
  </si>
  <si>
    <t>Average time between visit date and conditions deadline</t>
  </si>
  <si>
    <t>Number meeting service level agreements (SLA's)</t>
  </si>
  <si>
    <t>Report to EP within 30 days</t>
  </si>
  <si>
    <t>Period</t>
  </si>
  <si>
    <t>Avg no. of months</t>
  </si>
  <si>
    <t>Visit to conditions -within 3m</t>
  </si>
  <si>
    <t>Visit to conditions - within 4m</t>
  </si>
  <si>
    <t>Visit to outcome - within 3m</t>
  </si>
  <si>
    <t>Visit to outcome - within 4m</t>
  </si>
  <si>
    <t>Visit to outcome - within 5m</t>
  </si>
  <si>
    <t>Visit to outcome - within 6m</t>
  </si>
  <si>
    <t>2019-20 academic year - Approvals: Reason for visit</t>
  </si>
  <si>
    <t>Profession / entitlement</t>
  </si>
  <si>
    <t>Annual monitoring</t>
  </si>
  <si>
    <t>Major change</t>
  </si>
  <si>
    <t>New profession</t>
  </si>
  <si>
    <t>New programme</t>
  </si>
  <si>
    <t>AMHP</t>
  </si>
  <si>
    <t>Prescribing (SP/IP)</t>
  </si>
  <si>
    <t>Prescription-only medicines</t>
  </si>
  <si>
    <t>Programmes visited per year</t>
  </si>
  <si>
    <t>%difference</t>
  </si>
  <si>
    <t>2019-20 academic year - Approvals: Outcomes</t>
  </si>
  <si>
    <t>Summary of visitor recommendations following approval visit</t>
  </si>
  <si>
    <t>Visitors recommendations at report stage</t>
  </si>
  <si>
    <t>Approval of report without any conditions</t>
  </si>
  <si>
    <t>Approval of report with conditions</t>
  </si>
  <si>
    <t>Further visit required as part of response to conditions</t>
  </si>
  <si>
    <t>ETC decisions made at report stage</t>
  </si>
  <si>
    <t>New programmes</t>
  </si>
  <si>
    <t>Existing programmes</t>
  </si>
  <si>
    <t>Approval of report and programme (without any conditions)</t>
  </si>
  <si>
    <t>Visitors recommendations following conditions response</t>
  </si>
  <si>
    <t>Approval of a programme which was subject to all conditions being met</t>
  </si>
  <si>
    <t>Non-approval of new programme</t>
  </si>
  <si>
    <t>Withdrawal of approval from a currently approved programme</t>
  </si>
  <si>
    <t>Pending</t>
  </si>
  <si>
    <t>ETC decisions made following conditions response</t>
  </si>
  <si>
    <t>2018-19 academic year - Approvals: Cancellations</t>
  </si>
  <si>
    <t>Who cancelled visit</t>
  </si>
  <si>
    <t>Joint decision</t>
  </si>
  <si>
    <t>Initiated by education provider</t>
  </si>
  <si>
    <t>Initiated by the HCPC</t>
  </si>
  <si>
    <t>Total programmes scheduled where visit cancelled</t>
  </si>
  <si>
    <t>Total programmes scheduled for visit</t>
  </si>
  <si>
    <t>% of programmes where visits were cancelled</t>
  </si>
  <si>
    <t>When visits were cancelled</t>
  </si>
  <si>
    <t>Before the visit</t>
  </si>
  <si>
    <t>At the visit or after visit - no visitors report</t>
  </si>
  <si>
    <t>After visitors report sent to education provider</t>
  </si>
  <si>
    <t>2019-20 academic year - Annual monitoring: Programmes</t>
  </si>
  <si>
    <t>Programmes in monitoring across academic years</t>
  </si>
  <si>
    <t>Year</t>
  </si>
  <si>
    <t xml:space="preserve">Difference (+/-) </t>
  </si>
  <si>
    <t>% difference (+/-)</t>
  </si>
  <si>
    <t>% increase over 6 years</t>
  </si>
  <si>
    <t>Professions/entitlement</t>
  </si>
  <si>
    <t>Number of declarations</t>
  </si>
  <si>
    <t>Number of audits</t>
  </si>
  <si>
    <t>% declarations</t>
  </si>
  <si>
    <t>%audits</t>
  </si>
  <si>
    <t>% total received</t>
  </si>
  <si>
    <t>Arts Therapist</t>
  </si>
  <si>
    <t>Prescription only medicine (POM)</t>
  </si>
  <si>
    <t>Prescribing + POM</t>
  </si>
  <si>
    <t>Method of assessment</t>
  </si>
  <si>
    <t>Method of assesment</t>
  </si>
  <si>
    <t>AM day</t>
  </si>
  <si>
    <t>Postal</t>
  </si>
  <si>
    <t>Yes</t>
  </si>
  <si>
    <t>No</t>
  </si>
  <si>
    <t>2019-20 academic year - Annual monitoring: Outcomes</t>
  </si>
  <si>
    <t>Years</t>
  </si>
  <si>
    <t>Sufficient evidence - standards met</t>
  </si>
  <si>
    <t xml:space="preserve">Insufficient evidence - standard not met </t>
  </si>
  <si>
    <t>2019-20 academic year - Annual monitoring: Time</t>
  </si>
  <si>
    <t>Average time taken to consider declaration, compared to previous years</t>
  </si>
  <si>
    <t>Average</t>
  </si>
  <si>
    <t>No. of months</t>
  </si>
  <si>
    <t>Average time taken to consider audits, compared to previous years</t>
  </si>
  <si>
    <t>No. of months - overall</t>
  </si>
  <si>
    <t>No. of months - additional documentation required</t>
  </si>
  <si>
    <t>No. of months - no additional documentation required</t>
  </si>
  <si>
    <t>Number meeting AM service level agreements (SLA's)</t>
  </si>
  <si>
    <t>Meeting 1 month within SLA (Declaration outcome)</t>
  </si>
  <si>
    <t>Meeting 2 month within SLA (Declaration outcome)</t>
  </si>
  <si>
    <t>Meeting 3 month within SLA (Declaration outcome)</t>
  </si>
  <si>
    <t>Meeting 1 month within SLA (Audit outcome)</t>
  </si>
  <si>
    <t>Meeting 2 month within SLA (Audit outcome)</t>
  </si>
  <si>
    <t>Meeting 3 month within SLA (Audit outcome)</t>
  </si>
  <si>
    <t>2019-20 academic year - Major change: Notifications</t>
  </si>
  <si>
    <t>Number of major change notifications received compared over the last five years</t>
  </si>
  <si>
    <t>Major change notification forms received</t>
  </si>
  <si>
    <t>Notification forms withdrawn (cancelled)</t>
  </si>
  <si>
    <t>2019-20 academic year - Major change: Notfications</t>
  </si>
  <si>
    <t>% increase / decrease in notifications by profession / practice area over the last 3 years</t>
  </si>
  <si>
    <t>Breakdown of major change notification forms received - by profession and entitlement</t>
  </si>
  <si>
    <t>3 yr</t>
  </si>
  <si>
    <t>Notifications</t>
  </si>
  <si>
    <t>% +/-</t>
  </si>
  <si>
    <t>Chiropodists / podiatrist</t>
  </si>
  <si>
    <t>Prosthetists / orthotists</t>
  </si>
  <si>
    <t>2019-20 academic year - Major change: Decisions</t>
  </si>
  <si>
    <t>Major change notifications - by Education Department recommendation</t>
  </si>
  <si>
    <t>Programmes submitting changes and requiring approval visit</t>
  </si>
  <si>
    <t>Process to review</t>
  </si>
  <si>
    <t>1. Annual Monitoring</t>
  </si>
  <si>
    <t>Changes requiring an approval visit</t>
  </si>
  <si>
    <t xml:space="preserve">2. Approval </t>
  </si>
  <si>
    <t>% of programmes submitting changes for review</t>
  </si>
  <si>
    <t>3. Major Change</t>
  </si>
  <si>
    <t>Major change notifications considered through major change process - by visitor recommendation</t>
  </si>
  <si>
    <t>Outcome</t>
  </si>
  <si>
    <t>1. Reconfirm Approval</t>
  </si>
  <si>
    <t>2. Visit</t>
  </si>
  <si>
    <t xml:space="preserve">Pending </t>
  </si>
  <si>
    <t>2019-20 academic year - Major change: Time</t>
  </si>
  <si>
    <t>Average time taken to consider notification forms (AM or APP recommendation) over the last 5 years</t>
  </si>
  <si>
    <t>5 year average</t>
  </si>
  <si>
    <t>No. of weeks</t>
  </si>
  <si>
    <t>Average time taken to complete MC process over the last 5 years</t>
  </si>
  <si>
    <t>Meeting service level agreements (SLA's) - last 5 years</t>
  </si>
  <si>
    <t>Service levels</t>
  </si>
  <si>
    <t xml:space="preserve">5 year -+% difference </t>
  </si>
  <si>
    <t>Meeting 2 weeks SLA (AM/APP notification)</t>
  </si>
  <si>
    <t>Notification after 3  weeks (AM/APP)</t>
  </si>
  <si>
    <t>Meeting 3 months SLA (MC final outcome)</t>
  </si>
  <si>
    <t xml:space="preserve">Notification after 4 months (MC final outcome) </t>
  </si>
  <si>
    <t>2019-20 academic year - Programme concerns</t>
  </si>
  <si>
    <t>Concerns received</t>
  </si>
  <si>
    <t>No of programmes</t>
  </si>
  <si>
    <t>% of all approved programmes</t>
  </si>
  <si>
    <t>5 year avg.</t>
  </si>
  <si>
    <t>Review of submission</t>
  </si>
  <si>
    <t>Investigate concern</t>
  </si>
  <si>
    <t>Do not investigate</t>
  </si>
  <si>
    <t>Withdrawn</t>
  </si>
  <si>
    <t>Final outcome</t>
  </si>
  <si>
    <t>No further action</t>
  </si>
  <si>
    <t>Refer to AM</t>
  </si>
  <si>
    <t>Refer to MC</t>
  </si>
  <si>
    <t>Refer to Approvals</t>
  </si>
  <si>
    <t>Directed visit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</si>
</sst>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0.0%"/>
    <numFmt numFmtId="165" formatCode="0.0"/>
    <numFmt numFmtId="166" formatCode="#,##0.0_ ;\-#,##0.0\ "/>
  </numFmts>
  <fonts count="24" x14ac:knownFonts="1">
    <font>
      <sz val="11"/>
      <name val="Calibri"/>
    </font>
    <font>
      <sz val="11"/>
      <name val="Calibri"/>
      <family val="2"/>
    </font>
    <font>
      <b/>
      <u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</font>
    <font>
      <b/>
      <sz val="14"/>
      <name val="Calibri"/>
      <family val="2"/>
    </font>
    <font>
      <b/>
      <sz val="11"/>
      <name val="Calibri"/>
      <family val="2"/>
    </font>
    <font>
      <sz val="11"/>
      <name val="Arial"/>
      <family val="2"/>
    </font>
    <font>
      <b/>
      <u/>
      <sz val="14"/>
      <name val="Arial"/>
      <family val="2"/>
    </font>
    <font>
      <sz val="12"/>
      <color theme="1" tint="0.34998626667073579"/>
      <name val="Arial"/>
      <family val="2"/>
    </font>
    <font>
      <sz val="12"/>
      <color theme="1" tint="0.249977111117893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2"/>
      <color theme="1"/>
      <name val="Arial"/>
      <family val="2"/>
    </font>
    <font>
      <u/>
      <sz val="12"/>
      <color theme="1"/>
      <name val="Calibri"/>
      <family val="2"/>
      <scheme val="minor"/>
    </font>
    <font>
      <sz val="12"/>
      <name val="Calibri"/>
      <family val="2"/>
    </font>
    <font>
      <sz val="11"/>
      <color theme="0"/>
      <name val="Calibri"/>
      <family val="2"/>
    </font>
    <font>
      <sz val="12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218">
    <xf numFmtId="0" fontId="0" fillId="0" borderId="0" xfId="0"/>
    <xf numFmtId="0" fontId="0" fillId="0" borderId="0" xfId="0"/>
    <xf numFmtId="49" fontId="0" fillId="0" borderId="0" xfId="0" applyNumberFormat="1"/>
    <xf numFmtId="22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0" fontId="0" fillId="0" borderId="0" xfId="0"/>
    <xf numFmtId="49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3" fillId="0" borderId="0" xfId="0" applyFont="1" applyBorder="1"/>
    <xf numFmtId="0" fontId="0" fillId="0" borderId="0" xfId="0" applyNumberFormat="1"/>
    <xf numFmtId="0" fontId="5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9" fontId="3" fillId="0" borderId="1" xfId="0" applyNumberFormat="1" applyFont="1" applyBorder="1" applyAlignment="1">
      <alignment horizontal="center"/>
    </xf>
    <xf numFmtId="9" fontId="3" fillId="0" borderId="2" xfId="0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9" fontId="3" fillId="0" borderId="0" xfId="0" applyNumberFormat="1" applyFont="1" applyAlignment="1">
      <alignment horizontal="center"/>
    </xf>
    <xf numFmtId="0" fontId="3" fillId="0" borderId="3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" fontId="3" fillId="0" borderId="1" xfId="1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9" fontId="6" fillId="0" borderId="1" xfId="2" applyFont="1" applyBorder="1" applyAlignment="1">
      <alignment horizontal="center"/>
    </xf>
    <xf numFmtId="9" fontId="6" fillId="3" borderId="1" xfId="2" applyFont="1" applyFill="1" applyBorder="1" applyAlignment="1">
      <alignment horizontal="center"/>
    </xf>
    <xf numFmtId="9" fontId="6" fillId="0" borderId="0" xfId="0" applyNumberFormat="1" applyFont="1" applyAlignment="1">
      <alignment horizontal="center"/>
    </xf>
    <xf numFmtId="0" fontId="0" fillId="3" borderId="1" xfId="0" applyFill="1" applyBorder="1" applyAlignment="1">
      <alignment horizontal="center"/>
    </xf>
    <xf numFmtId="9" fontId="6" fillId="0" borderId="1" xfId="2" applyFont="1" applyFill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1" fillId="0" borderId="1" xfId="0" applyFont="1" applyBorder="1"/>
    <xf numFmtId="9" fontId="0" fillId="0" borderId="1" xfId="2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9" fontId="6" fillId="0" borderId="1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2" xfId="0" applyBorder="1"/>
    <xf numFmtId="0" fontId="11" fillId="0" borderId="1" xfId="0" applyFont="1" applyBorder="1" applyAlignment="1">
      <alignment horizontal="center"/>
    </xf>
    <xf numFmtId="0" fontId="0" fillId="0" borderId="1" xfId="0" applyBorder="1"/>
    <xf numFmtId="9" fontId="12" fillId="0" borderId="13" xfId="2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1" fontId="6" fillId="0" borderId="1" xfId="0" applyNumberFormat="1" applyFont="1" applyBorder="1" applyAlignment="1">
      <alignment horizontal="center"/>
    </xf>
    <xf numFmtId="9" fontId="12" fillId="0" borderId="1" xfId="2" applyNumberFormat="1" applyFont="1" applyBorder="1" applyAlignment="1">
      <alignment horizontal="center" vertical="center" wrapText="1"/>
    </xf>
    <xf numFmtId="0" fontId="1" fillId="0" borderId="1" xfId="0" applyFont="1" applyFill="1" applyBorder="1"/>
    <xf numFmtId="0" fontId="6" fillId="0" borderId="2" xfId="0" applyFont="1" applyFill="1" applyBorder="1" applyAlignment="1">
      <alignment horizontal="left"/>
    </xf>
    <xf numFmtId="0" fontId="0" fillId="0" borderId="14" xfId="0" applyBorder="1"/>
    <xf numFmtId="1" fontId="6" fillId="0" borderId="1" xfId="0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/>
    </xf>
    <xf numFmtId="166" fontId="0" fillId="0" borderId="1" xfId="1" applyNumberFormat="1" applyFont="1" applyBorder="1" applyAlignment="1">
      <alignment horizontal="center"/>
    </xf>
    <xf numFmtId="0" fontId="13" fillId="0" borderId="1" xfId="0" applyFont="1" applyBorder="1"/>
    <xf numFmtId="0" fontId="13" fillId="0" borderId="0" xfId="0" applyFont="1"/>
    <xf numFmtId="0" fontId="3" fillId="0" borderId="18" xfId="0" applyFont="1" applyBorder="1" applyAlignment="1">
      <alignment vertical="center" wrapText="1"/>
    </xf>
    <xf numFmtId="0" fontId="6" fillId="0" borderId="17" xfId="0" applyFont="1" applyBorder="1"/>
    <xf numFmtId="0" fontId="6" fillId="0" borderId="19" xfId="0" applyFont="1" applyBorder="1"/>
    <xf numFmtId="0" fontId="3" fillId="0" borderId="20" xfId="0" applyFont="1" applyBorder="1" applyAlignment="1">
      <alignment vertical="center" wrapText="1"/>
    </xf>
    <xf numFmtId="0" fontId="14" fillId="3" borderId="21" xfId="0" applyFont="1" applyFill="1" applyBorder="1"/>
    <xf numFmtId="0" fontId="14" fillId="3" borderId="22" xfId="0" applyFont="1" applyFill="1" applyBorder="1"/>
    <xf numFmtId="1" fontId="14" fillId="3" borderId="22" xfId="0" applyNumberFormat="1" applyFont="1" applyFill="1" applyBorder="1"/>
    <xf numFmtId="0" fontId="6" fillId="0" borderId="22" xfId="0" applyFont="1" applyBorder="1"/>
    <xf numFmtId="0" fontId="3" fillId="0" borderId="23" xfId="0" applyFont="1" applyBorder="1" applyAlignment="1">
      <alignment vertical="top"/>
    </xf>
    <xf numFmtId="0" fontId="6" fillId="0" borderId="21" xfId="0" applyFont="1" applyBorder="1"/>
    <xf numFmtId="1" fontId="6" fillId="0" borderId="22" xfId="0" applyNumberFormat="1" applyFont="1" applyBorder="1"/>
    <xf numFmtId="0" fontId="3" fillId="0" borderId="1" xfId="0" applyFont="1" applyBorder="1" applyAlignment="1">
      <alignment vertical="top"/>
    </xf>
    <xf numFmtId="0" fontId="6" fillId="0" borderId="0" xfId="0" applyFont="1"/>
    <xf numFmtId="0" fontId="6" fillId="0" borderId="1" xfId="0" applyFont="1" applyFill="1" applyBorder="1" applyAlignment="1">
      <alignment vertical="top"/>
    </xf>
    <xf numFmtId="1" fontId="6" fillId="0" borderId="22" xfId="0" applyNumberFormat="1" applyFont="1" applyFill="1" applyBorder="1"/>
    <xf numFmtId="0" fontId="6" fillId="0" borderId="22" xfId="0" applyFont="1" applyFill="1" applyBorder="1"/>
    <xf numFmtId="0" fontId="3" fillId="0" borderId="1" xfId="0" applyFont="1" applyFill="1" applyBorder="1" applyAlignment="1">
      <alignment vertical="top"/>
    </xf>
    <xf numFmtId="0" fontId="3" fillId="0" borderId="20" xfId="0" applyFont="1" applyBorder="1" applyAlignment="1">
      <alignment vertical="top"/>
    </xf>
    <xf numFmtId="1" fontId="6" fillId="0" borderId="21" xfId="0" applyNumberFormat="1" applyFont="1" applyBorder="1"/>
    <xf numFmtId="1" fontId="15" fillId="3" borderId="21" xfId="0" applyNumberFormat="1" applyFont="1" applyFill="1" applyBorder="1" applyAlignment="1">
      <alignment horizontal="center" vertical="center"/>
    </xf>
    <xf numFmtId="1" fontId="15" fillId="3" borderId="22" xfId="0" applyNumberFormat="1" applyFont="1" applyFill="1" applyBorder="1" applyAlignment="1">
      <alignment horizontal="center" vertical="center"/>
    </xf>
    <xf numFmtId="0" fontId="15" fillId="0" borderId="24" xfId="0" applyFont="1" applyBorder="1"/>
    <xf numFmtId="1" fontId="15" fillId="0" borderId="21" xfId="0" applyNumberFormat="1" applyFont="1" applyBorder="1"/>
    <xf numFmtId="0" fontId="15" fillId="0" borderId="22" xfId="0" applyFont="1" applyBorder="1"/>
    <xf numFmtId="0" fontId="6" fillId="0" borderId="25" xfId="0" applyFont="1" applyBorder="1"/>
    <xf numFmtId="0" fontId="3" fillId="4" borderId="25" xfId="0" applyFont="1" applyFill="1" applyBorder="1" applyAlignment="1">
      <alignment vertical="top"/>
    </xf>
    <xf numFmtId="0" fontId="6" fillId="0" borderId="19" xfId="0" applyFont="1" applyFill="1" applyBorder="1"/>
    <xf numFmtId="0" fontId="6" fillId="0" borderId="26" xfId="0" applyFont="1" applyBorder="1"/>
    <xf numFmtId="0" fontId="4" fillId="0" borderId="0" xfId="0" applyFont="1" applyFill="1" applyBorder="1" applyAlignment="1">
      <alignment vertical="top"/>
    </xf>
    <xf numFmtId="9" fontId="0" fillId="0" borderId="1" xfId="2" applyFont="1" applyBorder="1"/>
    <xf numFmtId="1" fontId="3" fillId="0" borderId="1" xfId="0" applyNumberFormat="1" applyFont="1" applyBorder="1"/>
    <xf numFmtId="0" fontId="16" fillId="0" borderId="0" xfId="0" applyFont="1"/>
    <xf numFmtId="0" fontId="4" fillId="0" borderId="1" xfId="0" applyFont="1" applyBorder="1"/>
    <xf numFmtId="9" fontId="3" fillId="0" borderId="1" xfId="2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9" fontId="6" fillId="0" borderId="1" xfId="0" applyNumberFormat="1" applyFont="1" applyFill="1" applyBorder="1" applyAlignment="1">
      <alignment horizontal="center"/>
    </xf>
    <xf numFmtId="0" fontId="17" fillId="0" borderId="1" xfId="0" applyFont="1" applyBorder="1"/>
    <xf numFmtId="0" fontId="17" fillId="0" borderId="1" xfId="0" applyFont="1" applyFill="1" applyBorder="1" applyAlignment="1">
      <alignment horizontal="center"/>
    </xf>
    <xf numFmtId="0" fontId="6" fillId="0" borderId="1" xfId="0" applyFont="1" applyFill="1" applyBorder="1"/>
    <xf numFmtId="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9" fontId="3" fillId="0" borderId="1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4" fillId="0" borderId="0" xfId="0" applyFont="1" applyBorder="1"/>
    <xf numFmtId="0" fontId="4" fillId="0" borderId="1" xfId="0" applyFont="1" applyFill="1" applyBorder="1"/>
    <xf numFmtId="0" fontId="3" fillId="0" borderId="1" xfId="0" applyFont="1" applyFill="1" applyBorder="1"/>
    <xf numFmtId="0" fontId="1" fillId="0" borderId="0" xfId="0" applyFont="1"/>
    <xf numFmtId="9" fontId="3" fillId="0" borderId="1" xfId="0" applyNumberFormat="1" applyFont="1" applyBorder="1"/>
    <xf numFmtId="0" fontId="18" fillId="0" borderId="0" xfId="0" applyFont="1"/>
    <xf numFmtId="0" fontId="17" fillId="0" borderId="2" xfId="0" applyFont="1" applyBorder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17" fillId="0" borderId="0" xfId="0" applyFont="1"/>
    <xf numFmtId="9" fontId="6" fillId="0" borderId="1" xfId="0" applyNumberFormat="1" applyFont="1" applyBorder="1"/>
    <xf numFmtId="1" fontId="6" fillId="0" borderId="1" xfId="0" applyNumberFormat="1" applyFont="1" applyBorder="1"/>
    <xf numFmtId="0" fontId="22" fillId="0" borderId="0" xfId="0" applyFont="1" applyFill="1"/>
    <xf numFmtId="0" fontId="17" fillId="0" borderId="3" xfId="0" applyFont="1" applyBorder="1" applyAlignment="1">
      <alignment horizontal="left" vertical="top"/>
    </xf>
    <xf numFmtId="0" fontId="17" fillId="0" borderId="14" xfId="0" applyFont="1" applyBorder="1" applyAlignment="1">
      <alignment horizontal="left" vertical="top"/>
    </xf>
    <xf numFmtId="0" fontId="17" fillId="0" borderId="13" xfId="0" applyFont="1" applyBorder="1"/>
    <xf numFmtId="0" fontId="17" fillId="0" borderId="2" xfId="0" applyFont="1" applyBorder="1" applyAlignment="1">
      <alignment horizontal="center"/>
    </xf>
    <xf numFmtId="0" fontId="17" fillId="0" borderId="11" xfId="0" applyFont="1" applyBorder="1"/>
    <xf numFmtId="0" fontId="6" fillId="0" borderId="3" xfId="0" applyFont="1" applyBorder="1"/>
    <xf numFmtId="0" fontId="6" fillId="0" borderId="14" xfId="0" applyFont="1" applyBorder="1"/>
    <xf numFmtId="9" fontId="6" fillId="0" borderId="1" xfId="2" applyFont="1" applyBorder="1"/>
    <xf numFmtId="164" fontId="3" fillId="0" borderId="1" xfId="0" applyNumberFormat="1" applyFont="1" applyBorder="1"/>
    <xf numFmtId="164" fontId="6" fillId="0" borderId="1" xfId="0" applyNumberFormat="1" applyFont="1" applyBorder="1"/>
    <xf numFmtId="9" fontId="6" fillId="0" borderId="1" xfId="2" applyFont="1" applyFill="1" applyBorder="1"/>
    <xf numFmtId="0" fontId="0" fillId="0" borderId="0" xfId="0" applyFill="1"/>
    <xf numFmtId="0" fontId="17" fillId="0" borderId="0" xfId="0" applyFont="1" applyFill="1"/>
    <xf numFmtId="0" fontId="16" fillId="0" borderId="0" xfId="0" applyFont="1" applyFill="1"/>
    <xf numFmtId="165" fontId="6" fillId="0" borderId="1" xfId="0" applyNumberFormat="1" applyFont="1" applyFill="1" applyBorder="1" applyAlignment="1">
      <alignment horizontal="center"/>
    </xf>
    <xf numFmtId="165" fontId="6" fillId="0" borderId="1" xfId="0" applyNumberFormat="1" applyFont="1" applyBorder="1"/>
    <xf numFmtId="165" fontId="3" fillId="0" borderId="1" xfId="0" applyNumberFormat="1" applyFont="1" applyFill="1" applyBorder="1"/>
    <xf numFmtId="0" fontId="6" fillId="0" borderId="0" xfId="0" applyFont="1" applyFill="1" applyBorder="1" applyAlignment="1">
      <alignment horizontal="left"/>
    </xf>
    <xf numFmtId="165" fontId="6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/>
    <xf numFmtId="0" fontId="3" fillId="0" borderId="0" xfId="0" applyFont="1" applyFill="1"/>
    <xf numFmtId="0" fontId="1" fillId="0" borderId="0" xfId="0" applyFont="1" applyFill="1"/>
    <xf numFmtId="9" fontId="6" fillId="0" borderId="1" xfId="2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9" fontId="3" fillId="0" borderId="0" xfId="0" applyNumberFormat="1" applyFont="1" applyBorder="1"/>
    <xf numFmtId="0" fontId="4" fillId="0" borderId="0" xfId="0" applyFont="1" applyAlignment="1">
      <alignment horizontal="left"/>
    </xf>
    <xf numFmtId="0" fontId="17" fillId="0" borderId="1" xfId="0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/>
    </xf>
    <xf numFmtId="10" fontId="6" fillId="0" borderId="1" xfId="0" applyNumberFormat="1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0" fontId="6" fillId="3" borderId="1" xfId="0" applyNumberFormat="1" applyFont="1" applyFill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6" fillId="0" borderId="0" xfId="0" applyNumberFormat="1" applyFont="1" applyAlignment="1">
      <alignment horizontal="center"/>
    </xf>
    <xf numFmtId="0" fontId="4" fillId="0" borderId="2" xfId="0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22" fillId="0" borderId="0" xfId="0" applyFont="1"/>
    <xf numFmtId="0" fontId="23" fillId="0" borderId="0" xfId="0" applyFont="1"/>
    <xf numFmtId="9" fontId="6" fillId="0" borderId="1" xfId="3" applyFont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7" fillId="0" borderId="2" xfId="0" applyFont="1" applyFill="1" applyBorder="1" applyAlignment="1">
      <alignment horizontal="center" wrapText="1"/>
    </xf>
    <xf numFmtId="0" fontId="17" fillId="0" borderId="14" xfId="0" applyFont="1" applyFill="1" applyBorder="1" applyAlignment="1">
      <alignment horizontal="center" wrapText="1"/>
    </xf>
    <xf numFmtId="0" fontId="17" fillId="0" borderId="2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2" fillId="0" borderId="2" xfId="0" applyFont="1" applyFill="1" applyBorder="1" applyAlignment="1">
      <alignment horizontal="left" wrapText="1"/>
    </xf>
    <xf numFmtId="0" fontId="12" fillId="0" borderId="14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/>
    </xf>
  </cellXfs>
  <cellStyles count="4">
    <cellStyle name="Comma" xfId="1" builtinId="3"/>
    <cellStyle name="Normal" xfId="0" builtinId="0"/>
    <cellStyle name="Percent" xfId="2" builtinId="5"/>
    <cellStyle name="Percent 2" xfId="3"/>
  </cellStyles>
  <dxfs count="6"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pivotCacheDefinition" Target="pivotCache/pivotCacheDefinition2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5B8-4D91-B377-CE65BA64199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5B8-4D91-B377-CE65BA64199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5B8-4D91-B377-CE65BA64199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5B8-4D91-B377-CE65BA64199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5B8-4D91-B377-CE65BA641996}"/>
              </c:ext>
            </c:extLst>
          </c:dPt>
          <c:cat>
            <c:strRef>
              <c:f>'APP-Time'!$C$23:$C$27</c:f>
              <c:strCache>
                <c:ptCount val="5"/>
                <c:pt idx="0">
                  <c:v>0-7 days</c:v>
                </c:pt>
                <c:pt idx="1">
                  <c:v>8-14 days</c:v>
                </c:pt>
                <c:pt idx="2">
                  <c:v>15-21 days</c:v>
                </c:pt>
                <c:pt idx="3">
                  <c:v>22-30 days</c:v>
                </c:pt>
                <c:pt idx="4">
                  <c:v>30 days +</c:v>
                </c:pt>
              </c:strCache>
            </c:strRef>
          </c:cat>
          <c:val>
            <c:numRef>
              <c:f>'APP-Time'!$D$23:$D$27</c:f>
              <c:numCache>
                <c:formatCode>General</c:formatCode>
                <c:ptCount val="5"/>
                <c:pt idx="0">
                  <c:v>3</c:v>
                </c:pt>
                <c:pt idx="1">
                  <c:v>8</c:v>
                </c:pt>
                <c:pt idx="2">
                  <c:v>5</c:v>
                </c:pt>
                <c:pt idx="3">
                  <c:v>52</c:v>
                </c:pt>
                <c:pt idx="4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5B8-4D91-B377-CE65BA641996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85B8-4D91-B377-CE65BA64199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85B8-4D91-B377-CE65BA64199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85B8-4D91-B377-CE65BA64199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85B8-4D91-B377-CE65BA64199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85B8-4D91-B377-CE65BA641996}"/>
              </c:ext>
            </c:extLst>
          </c:dPt>
          <c:cat>
            <c:strRef>
              <c:f>'APP-Time'!$C$23:$C$27</c:f>
              <c:strCache>
                <c:ptCount val="5"/>
                <c:pt idx="0">
                  <c:v>0-7 days</c:v>
                </c:pt>
                <c:pt idx="1">
                  <c:v>8-14 days</c:v>
                </c:pt>
                <c:pt idx="2">
                  <c:v>15-21 days</c:v>
                </c:pt>
                <c:pt idx="3">
                  <c:v>22-30 days</c:v>
                </c:pt>
                <c:pt idx="4">
                  <c:v>30 days +</c:v>
                </c:pt>
              </c:strCache>
            </c:strRef>
          </c:cat>
          <c:val>
            <c:numRef>
              <c:f>'APP-Time'!$E$23:$E$27</c:f>
              <c:numCache>
                <c:formatCode>0%</c:formatCode>
                <c:ptCount val="5"/>
                <c:pt idx="0">
                  <c:v>3.614457831325301E-2</c:v>
                </c:pt>
                <c:pt idx="1">
                  <c:v>9.6385542168674704E-2</c:v>
                </c:pt>
                <c:pt idx="2">
                  <c:v>6.0240963855421686E-2</c:v>
                </c:pt>
                <c:pt idx="3">
                  <c:v>0.62650602409638556</c:v>
                </c:pt>
                <c:pt idx="4">
                  <c:v>0.18072289156626506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85B8-4D91-B377-CE65BA6419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Percentage of visits cancelled</a:t>
            </a:r>
          </a:p>
        </c:rich>
      </c:tx>
      <c:layout>
        <c:manualLayout>
          <c:xMode val="edge"/>
          <c:yMode val="edge"/>
          <c:x val="6.1937009442513038E-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0567147856517937E-2"/>
          <c:y val="0.17171296296296298"/>
          <c:w val="0.88498840769903764"/>
          <c:h val="0.720887649460484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'APP - Cancellations'!$A$28</c:f>
              <c:strCache>
                <c:ptCount val="1"/>
                <c:pt idx="0">
                  <c:v>% of programmes where visits were cancelled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'APP - Cancellations'!$B$27:$F$27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'APP - Cancellations'!$B$28:$F$28</c:f>
              <c:numCache>
                <c:formatCode>0%</c:formatCode>
                <c:ptCount val="5"/>
                <c:pt idx="0">
                  <c:v>0.19</c:v>
                </c:pt>
                <c:pt idx="1">
                  <c:v>0.1</c:v>
                </c:pt>
                <c:pt idx="2">
                  <c:v>0.18</c:v>
                </c:pt>
                <c:pt idx="3">
                  <c:v>0.24</c:v>
                </c:pt>
                <c:pt idx="4">
                  <c:v>0.16161616161616163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B2-49C7-B1A4-290B5EA45C8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70590888"/>
        <c:axId val="670592856"/>
      </c:barChart>
      <c:catAx>
        <c:axId val="670590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0592856"/>
        <c:crosses val="autoZero"/>
        <c:auto val="1"/>
        <c:lblAlgn val="ctr"/>
        <c:lblOffset val="100"/>
        <c:noMultiLvlLbl val="0"/>
      </c:catAx>
      <c:valAx>
        <c:axId val="670592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0590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45C-4CFE-94B5-920C0BC1C33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D45C-4CFE-94B5-920C0BC1C33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D45C-4CFE-94B5-920C0BC1C33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'APP - Cancellations'!$A$51:$A$53</c:f>
              <c:strCache>
                <c:ptCount val="3"/>
                <c:pt idx="0">
                  <c:v>Before the visit</c:v>
                </c:pt>
                <c:pt idx="1">
                  <c:v>At the visit or after visit - no visitors report</c:v>
                </c:pt>
                <c:pt idx="2">
                  <c:v>After visitors report sent to education provider</c:v>
                </c:pt>
              </c:strCache>
            </c:strRef>
          </c:cat>
          <c:val>
            <c:numRef>
              <c:f>'APP - Cancellations'!$B$51:$B$53</c:f>
              <c:numCache>
                <c:formatCode>General</c:formatCode>
                <c:ptCount val="3"/>
                <c:pt idx="0">
                  <c:v>11</c:v>
                </c:pt>
                <c:pt idx="1">
                  <c:v>5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45C-4CFE-94B5-920C0BC1C332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8-D45C-4CFE-94B5-920C0BC1C33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A-D45C-4CFE-94B5-920C0BC1C33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C-D45C-4CFE-94B5-920C0BC1C33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'APP - Cancellations'!$A$51:$A$53</c:f>
              <c:strCache>
                <c:ptCount val="3"/>
                <c:pt idx="0">
                  <c:v>Before the visit</c:v>
                </c:pt>
                <c:pt idx="1">
                  <c:v>At the visit or after visit - no visitors report</c:v>
                </c:pt>
                <c:pt idx="2">
                  <c:v>After visitors report sent to education provider</c:v>
                </c:pt>
              </c:strCache>
            </c:strRef>
          </c:cat>
          <c:val>
            <c:numRef>
              <c:f>'APP - Cancellations'!$C$51:$C$53</c:f>
              <c:numCache>
                <c:formatCode>0%</c:formatCode>
                <c:ptCount val="3"/>
                <c:pt idx="0">
                  <c:v>0.6875</c:v>
                </c:pt>
                <c:pt idx="1">
                  <c:v>0.3125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45C-4CFE-94B5-920C0BC1C332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6"/>
          <c:order val="6"/>
          <c:tx>
            <c:strRef>
              <c:f>'MC Notifications'!$H$47</c:f>
              <c:strCache>
                <c:ptCount val="1"/>
                <c:pt idx="0">
                  <c:v>% +/-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'MC Notifications'!$A$48:$A$66</c15:sqref>
                  </c15:fullRef>
                </c:ext>
              </c:extLst>
              <c:f>('MC Notifications'!$A$50,'MC Notifications'!$A$53,'MC Notifications'!$A$55:$A$56,'MC Notifications'!$A$58:$A$61,'MC Notifications'!$A$64,'MC Notifications'!$A$66)</c:f>
              <c:strCache>
                <c:ptCount val="10"/>
                <c:pt idx="0">
                  <c:v>Biomedical scientist</c:v>
                </c:pt>
                <c:pt idx="1">
                  <c:v>Dietitian</c:v>
                </c:pt>
                <c:pt idx="2">
                  <c:v>Occupational therapist</c:v>
                </c:pt>
                <c:pt idx="3">
                  <c:v>Operating department practitioner</c:v>
                </c:pt>
                <c:pt idx="4">
                  <c:v>Paramedic</c:v>
                </c:pt>
                <c:pt idx="5">
                  <c:v>Physiotherapist</c:v>
                </c:pt>
                <c:pt idx="6">
                  <c:v>Practitioner psychologist</c:v>
                </c:pt>
                <c:pt idx="7">
                  <c:v>Prescribing (SP/IP)</c:v>
                </c:pt>
                <c:pt idx="8">
                  <c:v>Radiographer</c:v>
                </c:pt>
                <c:pt idx="9">
                  <c:v>Speech and language therapist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'MC Notifications'!$H$48:$H$66</c15:sqref>
                  </c15:fullRef>
                </c:ext>
              </c:extLst>
              <c:f>('MC Notifications'!$H$50,'MC Notifications'!$H$53,'MC Notifications'!$H$55:$H$56,'MC Notifications'!$H$58:$H$61,'MC Notifications'!$H$64,'MC Notifications'!$H$66)</c:f>
              <c:numCache>
                <c:formatCode>0.00%</c:formatCode>
                <c:ptCount val="10"/>
                <c:pt idx="0">
                  <c:v>8.6205092796016153E-2</c:v>
                </c:pt>
                <c:pt idx="1">
                  <c:v>1.5148661937940702E-2</c:v>
                </c:pt>
                <c:pt idx="2">
                  <c:v>1.9165986650764757E-2</c:v>
                </c:pt>
                <c:pt idx="3">
                  <c:v>4.6973406147343758E-2</c:v>
                </c:pt>
                <c:pt idx="4">
                  <c:v>6.7813278095118543E-2</c:v>
                </c:pt>
                <c:pt idx="5">
                  <c:v>7.7145188625949393E-2</c:v>
                </c:pt>
                <c:pt idx="6">
                  <c:v>-2.9627769757077396E-2</c:v>
                </c:pt>
                <c:pt idx="7">
                  <c:v>3.8331973301529515E-2</c:v>
                </c:pt>
                <c:pt idx="8">
                  <c:v>-3.4523884250831707E-3</c:v>
                </c:pt>
                <c:pt idx="9">
                  <c:v>2.8267737953256752E-2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FB-4A24-BA48-F6A7B105C99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795938848"/>
        <c:axId val="79593917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'MC Notifications'!$B$47</c15:sqref>
                        </c15:formulaRef>
                      </c:ext>
                    </c:extLst>
                    <c:strCache>
                      <c:ptCount val="1"/>
                      <c:pt idx="0">
                        <c:v>Notifications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'MC Notifications'!$A$48:$A$66</c15:sqref>
                        </c15:fullRef>
                        <c15:formulaRef>
                          <c15:sqref>('MC Notifications'!$A$50,'MC Notifications'!$A$53,'MC Notifications'!$A$55:$A$56,'MC Notifications'!$A$58:$A$61,'MC Notifications'!$A$64,'MC Notifications'!$A$66)</c15:sqref>
                        </c15:formulaRef>
                      </c:ext>
                    </c:extLst>
                    <c:strCache>
                      <c:ptCount val="10"/>
                      <c:pt idx="0">
                        <c:v>Biomedical scientist</c:v>
                      </c:pt>
                      <c:pt idx="1">
                        <c:v>Dietitian</c:v>
                      </c:pt>
                      <c:pt idx="2">
                        <c:v>Occupational therapist</c:v>
                      </c:pt>
                      <c:pt idx="3">
                        <c:v>Operating department practitioner</c:v>
                      </c:pt>
                      <c:pt idx="4">
                        <c:v>Paramedic</c:v>
                      </c:pt>
                      <c:pt idx="5">
                        <c:v>Physiotherapist</c:v>
                      </c:pt>
                      <c:pt idx="6">
                        <c:v>Practitioner psychologist</c:v>
                      </c:pt>
                      <c:pt idx="7">
                        <c:v>Prescribing (SP/IP)</c:v>
                      </c:pt>
                      <c:pt idx="8">
                        <c:v>Radiographer</c:v>
                      </c:pt>
                      <c:pt idx="9">
                        <c:v>Speech and language therapist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'MC Notifications'!$B$48:$B$66</c15:sqref>
                        </c15:fullRef>
                        <c15:formulaRef>
                          <c15:sqref>('MC Notifications'!$B$50,'MC Notifications'!$B$53,'MC Notifications'!$B$55:$B$56,'MC Notifications'!$B$58:$B$61,'MC Notifications'!$B$64,'MC Notifications'!$B$66)</c15:sqref>
                        </c15:formulaRef>
                      </c:ext>
                    </c:extLst>
                    <c:numCache>
                      <c:formatCode>0</c:formatCode>
                      <c:ptCount val="10"/>
                      <c:pt idx="0">
                        <c:v>6</c:v>
                      </c:pt>
                      <c:pt idx="1">
                        <c:v>16</c:v>
                      </c:pt>
                      <c:pt idx="2">
                        <c:v>42</c:v>
                      </c:pt>
                      <c:pt idx="3">
                        <c:v>15</c:v>
                      </c:pt>
                      <c:pt idx="4">
                        <c:v>38</c:v>
                      </c:pt>
                      <c:pt idx="5">
                        <c:v>35</c:v>
                      </c:pt>
                      <c:pt idx="6">
                        <c:v>32</c:v>
                      </c:pt>
                      <c:pt idx="7">
                        <c:v>84</c:v>
                      </c:pt>
                      <c:pt idx="8">
                        <c:v>28</c:v>
                      </c:pt>
                      <c:pt idx="9">
                        <c:v>17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D0FB-4A24-BA48-F6A7B105C997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'MC Notifications'!$C$47</c15:sqref>
                        </c15:formulaRef>
                      </c:ext>
                    </c:extLst>
                    <c:strCache>
                      <c:ptCount val="1"/>
                      <c:pt idx="0">
                        <c:v>%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3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3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'MC Notifications'!$A$48:$A$66</c15:sqref>
                        </c15:fullRef>
                        <c15:formulaRef>
                          <c15:sqref>('MC Notifications'!$A$50,'MC Notifications'!$A$53,'MC Notifications'!$A$55:$A$56,'MC Notifications'!$A$58:$A$61,'MC Notifications'!$A$64,'MC Notifications'!$A$66)</c15:sqref>
                        </c15:formulaRef>
                      </c:ext>
                    </c:extLst>
                    <c:strCache>
                      <c:ptCount val="10"/>
                      <c:pt idx="0">
                        <c:v>Biomedical scientist</c:v>
                      </c:pt>
                      <c:pt idx="1">
                        <c:v>Dietitian</c:v>
                      </c:pt>
                      <c:pt idx="2">
                        <c:v>Occupational therapist</c:v>
                      </c:pt>
                      <c:pt idx="3">
                        <c:v>Operating department practitioner</c:v>
                      </c:pt>
                      <c:pt idx="4">
                        <c:v>Paramedic</c:v>
                      </c:pt>
                      <c:pt idx="5">
                        <c:v>Physiotherapist</c:v>
                      </c:pt>
                      <c:pt idx="6">
                        <c:v>Practitioner psychologist</c:v>
                      </c:pt>
                      <c:pt idx="7">
                        <c:v>Prescribing (SP/IP)</c:v>
                      </c:pt>
                      <c:pt idx="8">
                        <c:v>Radiographer</c:v>
                      </c:pt>
                      <c:pt idx="9">
                        <c:v>Speech and language therapist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'MC Notifications'!$C$48:$C$66</c15:sqref>
                        </c15:fullRef>
                        <c15:formulaRef>
                          <c15:sqref>('MC Notifications'!$C$50,'MC Notifications'!$C$53,'MC Notifications'!$C$55:$C$56,'MC Notifications'!$C$58:$C$61,'MC Notifications'!$C$64,'MC Notifications'!$C$66)</c15:sqref>
                        </c15:formulaRef>
                      </c:ext>
                    </c:extLst>
                    <c:numCache>
                      <c:formatCode>0.00%</c:formatCode>
                      <c:ptCount val="10"/>
                      <c:pt idx="0">
                        <c:v>1.11731843575419E-2</c:v>
                      </c:pt>
                      <c:pt idx="1">
                        <c:v>2.9795158286778398E-2</c:v>
                      </c:pt>
                      <c:pt idx="2">
                        <c:v>7.8212290502793297E-2</c:v>
                      </c:pt>
                      <c:pt idx="3">
                        <c:v>2.7932960893854747E-2</c:v>
                      </c:pt>
                      <c:pt idx="4">
                        <c:v>7.0763500931098691E-2</c:v>
                      </c:pt>
                      <c:pt idx="5">
                        <c:v>6.5176908752327747E-2</c:v>
                      </c:pt>
                      <c:pt idx="6">
                        <c:v>5.9590316573556797E-2</c:v>
                      </c:pt>
                      <c:pt idx="7">
                        <c:v>0.15642458100558659</c:v>
                      </c:pt>
                      <c:pt idx="8">
                        <c:v>5.2141527001862198E-2</c:v>
                      </c:pt>
                      <c:pt idx="9">
                        <c:v>3.165735567970205E-2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D0FB-4A24-BA48-F6A7B105C997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'MC Notifications'!$D$47</c15:sqref>
                        </c15:formulaRef>
                      </c:ext>
                    </c:extLst>
                    <c:strCache>
                      <c:ptCount val="1"/>
                      <c:pt idx="0">
                        <c:v>Notifications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5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5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5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'MC Notifications'!$A$48:$A$66</c15:sqref>
                        </c15:fullRef>
                        <c15:formulaRef>
                          <c15:sqref>('MC Notifications'!$A$50,'MC Notifications'!$A$53,'MC Notifications'!$A$55:$A$56,'MC Notifications'!$A$58:$A$61,'MC Notifications'!$A$64,'MC Notifications'!$A$66)</c15:sqref>
                        </c15:formulaRef>
                      </c:ext>
                    </c:extLst>
                    <c:strCache>
                      <c:ptCount val="10"/>
                      <c:pt idx="0">
                        <c:v>Biomedical scientist</c:v>
                      </c:pt>
                      <c:pt idx="1">
                        <c:v>Dietitian</c:v>
                      </c:pt>
                      <c:pt idx="2">
                        <c:v>Occupational therapist</c:v>
                      </c:pt>
                      <c:pt idx="3">
                        <c:v>Operating department practitioner</c:v>
                      </c:pt>
                      <c:pt idx="4">
                        <c:v>Paramedic</c:v>
                      </c:pt>
                      <c:pt idx="5">
                        <c:v>Physiotherapist</c:v>
                      </c:pt>
                      <c:pt idx="6">
                        <c:v>Practitioner psychologist</c:v>
                      </c:pt>
                      <c:pt idx="7">
                        <c:v>Prescribing (SP/IP)</c:v>
                      </c:pt>
                      <c:pt idx="8">
                        <c:v>Radiographer</c:v>
                      </c:pt>
                      <c:pt idx="9">
                        <c:v>Speech and language therapist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'MC Notifications'!$D$48:$D$66</c15:sqref>
                        </c15:fullRef>
                        <c15:formulaRef>
                          <c15:sqref>('MC Notifications'!$D$50,'MC Notifications'!$D$53,'MC Notifications'!$D$55:$D$56,'MC Notifications'!$D$58:$D$61,'MC Notifications'!$D$64,'MC Notifications'!$D$66)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7</c:v>
                      </c:pt>
                      <c:pt idx="1">
                        <c:v>10</c:v>
                      </c:pt>
                      <c:pt idx="2">
                        <c:v>38</c:v>
                      </c:pt>
                      <c:pt idx="3">
                        <c:v>27</c:v>
                      </c:pt>
                      <c:pt idx="4">
                        <c:v>25</c:v>
                      </c:pt>
                      <c:pt idx="5">
                        <c:v>55</c:v>
                      </c:pt>
                      <c:pt idx="6">
                        <c:v>20</c:v>
                      </c:pt>
                      <c:pt idx="7">
                        <c:v>40</c:v>
                      </c:pt>
                      <c:pt idx="8">
                        <c:v>20</c:v>
                      </c:pt>
                      <c:pt idx="9">
                        <c:v>14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D0FB-4A24-BA48-F6A7B105C997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'MC Notifications'!$E$47</c15:sqref>
                        </c15:formulaRef>
                      </c:ext>
                    </c:extLst>
                    <c:strCache>
                      <c:ptCount val="1"/>
                      <c:pt idx="0">
                        <c:v>%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lumMod val="6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lumMod val="6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6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'MC Notifications'!$A$48:$A$66</c15:sqref>
                        </c15:fullRef>
                        <c15:formulaRef>
                          <c15:sqref>('MC Notifications'!$A$50,'MC Notifications'!$A$53,'MC Notifications'!$A$55:$A$56,'MC Notifications'!$A$58:$A$61,'MC Notifications'!$A$64,'MC Notifications'!$A$66)</c15:sqref>
                        </c15:formulaRef>
                      </c:ext>
                    </c:extLst>
                    <c:strCache>
                      <c:ptCount val="10"/>
                      <c:pt idx="0">
                        <c:v>Biomedical scientist</c:v>
                      </c:pt>
                      <c:pt idx="1">
                        <c:v>Dietitian</c:v>
                      </c:pt>
                      <c:pt idx="2">
                        <c:v>Occupational therapist</c:v>
                      </c:pt>
                      <c:pt idx="3">
                        <c:v>Operating department practitioner</c:v>
                      </c:pt>
                      <c:pt idx="4">
                        <c:v>Paramedic</c:v>
                      </c:pt>
                      <c:pt idx="5">
                        <c:v>Physiotherapist</c:v>
                      </c:pt>
                      <c:pt idx="6">
                        <c:v>Practitioner psychologist</c:v>
                      </c:pt>
                      <c:pt idx="7">
                        <c:v>Prescribing (SP/IP)</c:v>
                      </c:pt>
                      <c:pt idx="8">
                        <c:v>Radiographer</c:v>
                      </c:pt>
                      <c:pt idx="9">
                        <c:v>Speech and language therapist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'MC Notifications'!$E$48:$E$66</c15:sqref>
                        </c15:fullRef>
                        <c15:formulaRef>
                          <c15:sqref>('MC Notifications'!$E$50,'MC Notifications'!$E$53,'MC Notifications'!$E$55:$E$56,'MC Notifications'!$E$58:$E$61,'MC Notifications'!$E$64,'MC Notifications'!$E$66)</c15:sqref>
                        </c15:formulaRef>
                      </c:ext>
                    </c:extLst>
                    <c:numCache>
                      <c:formatCode>0.00%</c:formatCode>
                      <c:ptCount val="10"/>
                      <c:pt idx="0">
                        <c:v>1.8100000000000002E-2</c:v>
                      </c:pt>
                      <c:pt idx="1">
                        <c:v>2.58E-2</c:v>
                      </c:pt>
                      <c:pt idx="2">
                        <c:v>9.8199999999999996E-2</c:v>
                      </c:pt>
                      <c:pt idx="3">
                        <c:v>6.9800000000000001E-2</c:v>
                      </c:pt>
                      <c:pt idx="4">
                        <c:v>6.4600000000000005E-2</c:v>
                      </c:pt>
                      <c:pt idx="5">
                        <c:v>0.1421</c:v>
                      </c:pt>
                      <c:pt idx="6">
                        <c:v>5.1700000000000003E-2</c:v>
                      </c:pt>
                      <c:pt idx="7">
                        <c:v>0.10340000000000001</c:v>
                      </c:pt>
                      <c:pt idx="8">
                        <c:v>5.1700000000000003E-2</c:v>
                      </c:pt>
                      <c:pt idx="9">
                        <c:v>3.6200000000000003E-2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D0FB-4A24-BA48-F6A7B105C997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'MC Notifications'!$F$47</c15:sqref>
                        </c15:formulaRef>
                      </c:ext>
                    </c:extLst>
                    <c:strCache>
                      <c:ptCount val="1"/>
                      <c:pt idx="0">
                        <c:v>Notifications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lumMod val="6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3">
                          <a:lumMod val="6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3">
                          <a:lumMod val="6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'MC Notifications'!$A$48:$A$66</c15:sqref>
                        </c15:fullRef>
                        <c15:formulaRef>
                          <c15:sqref>('MC Notifications'!$A$50,'MC Notifications'!$A$53,'MC Notifications'!$A$55:$A$56,'MC Notifications'!$A$58:$A$61,'MC Notifications'!$A$64,'MC Notifications'!$A$66)</c15:sqref>
                        </c15:formulaRef>
                      </c:ext>
                    </c:extLst>
                    <c:strCache>
                      <c:ptCount val="10"/>
                      <c:pt idx="0">
                        <c:v>Biomedical scientist</c:v>
                      </c:pt>
                      <c:pt idx="1">
                        <c:v>Dietitian</c:v>
                      </c:pt>
                      <c:pt idx="2">
                        <c:v>Occupational therapist</c:v>
                      </c:pt>
                      <c:pt idx="3">
                        <c:v>Operating department practitioner</c:v>
                      </c:pt>
                      <c:pt idx="4">
                        <c:v>Paramedic</c:v>
                      </c:pt>
                      <c:pt idx="5">
                        <c:v>Physiotherapist</c:v>
                      </c:pt>
                      <c:pt idx="6">
                        <c:v>Practitioner psychologist</c:v>
                      </c:pt>
                      <c:pt idx="7">
                        <c:v>Prescribing (SP/IP)</c:v>
                      </c:pt>
                      <c:pt idx="8">
                        <c:v>Radiographer</c:v>
                      </c:pt>
                      <c:pt idx="9">
                        <c:v>Speech and language therapist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'MC Notifications'!$F$48:$F$66</c15:sqref>
                        </c15:fullRef>
                        <c15:formulaRef>
                          <c15:sqref>('MC Notifications'!$F$50,'MC Notifications'!$F$53,'MC Notifications'!$F$55:$F$56,'MC Notifications'!$F$58:$F$61,'MC Notifications'!$F$64,'MC Notifications'!$F$66)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26</c:v>
                      </c:pt>
                      <c:pt idx="1">
                        <c:v>12</c:v>
                      </c:pt>
                      <c:pt idx="2">
                        <c:v>26</c:v>
                      </c:pt>
                      <c:pt idx="3">
                        <c:v>20</c:v>
                      </c:pt>
                      <c:pt idx="4">
                        <c:v>37</c:v>
                      </c:pt>
                      <c:pt idx="5">
                        <c:v>38</c:v>
                      </c:pt>
                      <c:pt idx="6">
                        <c:v>8</c:v>
                      </c:pt>
                      <c:pt idx="7">
                        <c:v>52</c:v>
                      </c:pt>
                      <c:pt idx="8">
                        <c:v>13</c:v>
                      </c:pt>
                      <c:pt idx="9">
                        <c:v>16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D0FB-4A24-BA48-F6A7B105C997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'MC Notifications'!$G$47</c15:sqref>
                        </c15:formulaRef>
                      </c:ext>
                    </c:extLst>
                    <c:strCache>
                      <c:ptCount val="1"/>
                      <c:pt idx="0">
                        <c:v>%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5">
                          <a:lumMod val="6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5">
                          <a:lumMod val="6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5">
                          <a:lumMod val="6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'MC Notifications'!$A$48:$A$66</c15:sqref>
                        </c15:fullRef>
                        <c15:formulaRef>
                          <c15:sqref>('MC Notifications'!$A$50,'MC Notifications'!$A$53,'MC Notifications'!$A$55:$A$56,'MC Notifications'!$A$58:$A$61,'MC Notifications'!$A$64,'MC Notifications'!$A$66)</c15:sqref>
                        </c15:formulaRef>
                      </c:ext>
                    </c:extLst>
                    <c:strCache>
                      <c:ptCount val="10"/>
                      <c:pt idx="0">
                        <c:v>Biomedical scientist</c:v>
                      </c:pt>
                      <c:pt idx="1">
                        <c:v>Dietitian</c:v>
                      </c:pt>
                      <c:pt idx="2">
                        <c:v>Occupational therapist</c:v>
                      </c:pt>
                      <c:pt idx="3">
                        <c:v>Operating department practitioner</c:v>
                      </c:pt>
                      <c:pt idx="4">
                        <c:v>Paramedic</c:v>
                      </c:pt>
                      <c:pt idx="5">
                        <c:v>Physiotherapist</c:v>
                      </c:pt>
                      <c:pt idx="6">
                        <c:v>Practitioner psychologist</c:v>
                      </c:pt>
                      <c:pt idx="7">
                        <c:v>Prescribing (SP/IP)</c:v>
                      </c:pt>
                      <c:pt idx="8">
                        <c:v>Radiographer</c:v>
                      </c:pt>
                      <c:pt idx="9">
                        <c:v>Speech and language therapist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'MC Notifications'!$G$48:$G$66</c15:sqref>
                        </c15:fullRef>
                        <c15:formulaRef>
                          <c15:sqref>('MC Notifications'!$G$50,'MC Notifications'!$G$53,'MC Notifications'!$G$55:$G$56,'MC Notifications'!$G$58:$G$61,'MC Notifications'!$G$64,'MC Notifications'!$G$66)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9.7378277153558054E-2</c:v>
                      </c:pt>
                      <c:pt idx="1">
                        <c:v>4.49438202247191E-2</c:v>
                      </c:pt>
                      <c:pt idx="2">
                        <c:v>9.7378277153558054E-2</c:v>
                      </c:pt>
                      <c:pt idx="3">
                        <c:v>7.4906367041198504E-2</c:v>
                      </c:pt>
                      <c:pt idx="4">
                        <c:v>0.13857677902621723</c:v>
                      </c:pt>
                      <c:pt idx="5">
                        <c:v>0.14232209737827714</c:v>
                      </c:pt>
                      <c:pt idx="6">
                        <c:v>2.9962546816479401E-2</c:v>
                      </c:pt>
                      <c:pt idx="7">
                        <c:v>0.19475655430711611</c:v>
                      </c:pt>
                      <c:pt idx="8">
                        <c:v>4.8689138576779027E-2</c:v>
                      </c:pt>
                      <c:pt idx="9">
                        <c:v>5.9925093632958802E-2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D0FB-4A24-BA48-F6A7B105C997}"/>
                  </c:ext>
                </c:extLst>
              </c15:ser>
            </c15:filteredBarSeries>
          </c:ext>
        </c:extLst>
      </c:barChart>
      <c:catAx>
        <c:axId val="79593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5939176"/>
        <c:crosses val="autoZero"/>
        <c:auto val="1"/>
        <c:lblAlgn val="ctr"/>
        <c:lblOffset val="100"/>
        <c:noMultiLvlLbl val="0"/>
      </c:catAx>
      <c:valAx>
        <c:axId val="795939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5938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'MC Notifications'!$A$21</c:f>
              <c:strCache>
                <c:ptCount val="1"/>
                <c:pt idx="0">
                  <c:v>Major change notification forms received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'MC Notifications'!$B$20:$G$20</c:f>
              <c:strCache>
                <c:ptCount val="6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  <c:pt idx="5">
                  <c:v>2019-20</c:v>
                </c:pt>
              </c:strCache>
            </c:strRef>
          </c:cat>
          <c:val>
            <c:numRef>
              <c:f>'MC Notifications'!$B$21:$G$21</c:f>
              <c:numCache>
                <c:formatCode>General</c:formatCode>
                <c:ptCount val="6"/>
                <c:pt idx="0">
                  <c:v>416</c:v>
                </c:pt>
                <c:pt idx="1">
                  <c:v>485</c:v>
                </c:pt>
                <c:pt idx="2">
                  <c:v>472</c:v>
                </c:pt>
                <c:pt idx="3" formatCode="0">
                  <c:v>537</c:v>
                </c:pt>
                <c:pt idx="4" formatCode="0">
                  <c:v>387</c:v>
                </c:pt>
                <c:pt idx="5">
                  <c:v>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ED-4E01-9683-4BDEC948E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99604816"/>
        <c:axId val="799603832"/>
      </c:barChart>
      <c:catAx>
        <c:axId val="799604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9603832"/>
        <c:crosses val="autoZero"/>
        <c:auto val="1"/>
        <c:lblAlgn val="ctr"/>
        <c:lblOffset val="100"/>
        <c:noMultiLvlLbl val="0"/>
      </c:catAx>
      <c:valAx>
        <c:axId val="799603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9604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52E-4BD9-89A1-E2DDD4F4E53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52E-4BD9-89A1-E2DDD4F4E53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52E-4BD9-89A1-E2DDD4F4E53F}"/>
              </c:ext>
            </c:extLst>
          </c:dPt>
          <c:cat>
            <c:strRef>
              <c:f>('MC - Decisions'!$A$26,'MC - Decisions'!$A$27,'MC - Decisions'!$A$28)</c:f>
              <c:strCache>
                <c:ptCount val="3"/>
                <c:pt idx="0">
                  <c:v>1. Annual Monitoring</c:v>
                </c:pt>
                <c:pt idx="1">
                  <c:v>2. Approval </c:v>
                </c:pt>
                <c:pt idx="2">
                  <c:v>3. Major Change</c:v>
                </c:pt>
              </c:strCache>
            </c:strRef>
          </c:cat>
          <c:val>
            <c:numRef>
              <c:f>'MC - Decisions'!$G$26:$G$28</c:f>
              <c:numCache>
                <c:formatCode>0%</c:formatCode>
                <c:ptCount val="3"/>
                <c:pt idx="0">
                  <c:v>0.14948453608247422</c:v>
                </c:pt>
                <c:pt idx="1">
                  <c:v>2.5773195876288658E-2</c:v>
                </c:pt>
                <c:pt idx="2">
                  <c:v>0.82474226804123707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52E-4BD9-89A1-E2DDD4F4E5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3FF-4B1C-8337-386592D6E3F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3FF-4B1C-8337-386592D6E3F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3FF-4B1C-8337-386592D6E3FB}"/>
              </c:ext>
            </c:extLst>
          </c:dPt>
          <c:cat>
            <c:strRef>
              <c:f>('MC - Decisions'!$A$52,'MC - Decisions'!$A$53,'MC - Decisions'!$A$54)</c:f>
              <c:strCache>
                <c:ptCount val="3"/>
                <c:pt idx="0">
                  <c:v>1. Reconfirm Approval</c:v>
                </c:pt>
                <c:pt idx="1">
                  <c:v>2. Visit</c:v>
                </c:pt>
                <c:pt idx="2">
                  <c:v>Pending </c:v>
                </c:pt>
              </c:strCache>
            </c:strRef>
          </c:cat>
          <c:val>
            <c:numRef>
              <c:f>'MC - Decisions'!$G$52:$G$54</c:f>
              <c:numCache>
                <c:formatCode>0%</c:formatCode>
                <c:ptCount val="3"/>
                <c:pt idx="0">
                  <c:v>0.94374999999999998</c:v>
                </c:pt>
                <c:pt idx="1">
                  <c:v>1.2500000000000001E-2</c:v>
                </c:pt>
                <c:pt idx="2">
                  <c:v>4.3749999999999997E-2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3FF-4B1C-8337-386592D6E3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'MC - Decisions'!$I$27</c:f>
              <c:strCache>
                <c:ptCount val="1"/>
                <c:pt idx="0">
                  <c:v>% of programmes submitting changes for review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'MC - Decisions'!$J$25:$L$25</c:f>
              <c:strCache>
                <c:ptCount val="3"/>
                <c:pt idx="0">
                  <c:v>2017-18</c:v>
                </c:pt>
                <c:pt idx="1">
                  <c:v>2018-19</c:v>
                </c:pt>
                <c:pt idx="2">
                  <c:v>2019-20</c:v>
                </c:pt>
              </c:strCache>
            </c:strRef>
          </c:cat>
          <c:val>
            <c:numRef>
              <c:f>'MC - Decisions'!$J$27:$L$27</c:f>
              <c:numCache>
                <c:formatCode>0%</c:formatCode>
                <c:ptCount val="3"/>
                <c:pt idx="0">
                  <c:v>0.42</c:v>
                </c:pt>
                <c:pt idx="1">
                  <c:v>0.28000000000000003</c:v>
                </c:pt>
                <c:pt idx="2">
                  <c:v>0.18546845124282982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ED-43FA-9F5B-855D2935F0E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20332600"/>
        <c:axId val="620335880"/>
      </c:barChart>
      <c:lineChart>
        <c:grouping val="standard"/>
        <c:varyColors val="0"/>
        <c:ser>
          <c:idx val="0"/>
          <c:order val="0"/>
          <c:tx>
            <c:strRef>
              <c:f>'MC - Decisions'!$I$26</c:f>
              <c:strCache>
                <c:ptCount val="1"/>
                <c:pt idx="0">
                  <c:v>Changes requiring an approval visit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'MC - Decisions'!$J$25:$L$25</c:f>
              <c:strCache>
                <c:ptCount val="3"/>
                <c:pt idx="0">
                  <c:v>2017-18</c:v>
                </c:pt>
                <c:pt idx="1">
                  <c:v>2018-19</c:v>
                </c:pt>
                <c:pt idx="2">
                  <c:v>2019-20</c:v>
                </c:pt>
              </c:strCache>
            </c:strRef>
          </c:cat>
          <c:val>
            <c:numRef>
              <c:f>'MC - Decisions'!$J$26:$L$26</c:f>
              <c:numCache>
                <c:formatCode>0%</c:formatCode>
                <c:ptCount val="3"/>
                <c:pt idx="0">
                  <c:v>8.7398373983739841E-2</c:v>
                </c:pt>
                <c:pt idx="1">
                  <c:v>0.05</c:v>
                </c:pt>
                <c:pt idx="2">
                  <c:v>2.5773195876288658E-2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ED-43FA-9F5B-855D2935F0E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0332600"/>
        <c:axId val="620335880"/>
      </c:lineChart>
      <c:valAx>
        <c:axId val="620335880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0332600"/>
        <c:crosses val="max"/>
        <c:crossBetween val="between"/>
      </c:valAx>
      <c:catAx>
        <c:axId val="620332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03358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'MC - Time'!$A$32</c:f>
              <c:strCache>
                <c:ptCount val="1"/>
                <c:pt idx="0">
                  <c:v>Meeting 2 weeks SLA (AM/APP notification)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('MC - Time'!$B$31,'MC - Time'!$C$31,'MC - Time'!$D$31,'MC - Time'!$E$31,'MC - Time'!$F$31)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('MC - Time'!$B$32,'MC - Time'!$C$32,'MC - Time'!$D$32,'MC - Time'!$E$32,'MC - Time'!$F$32)</c:f>
              <c:numCache>
                <c:formatCode>0%</c:formatCode>
                <c:ptCount val="5"/>
                <c:pt idx="0">
                  <c:v>0.65</c:v>
                </c:pt>
                <c:pt idx="1">
                  <c:v>0.60550458715596334</c:v>
                </c:pt>
                <c:pt idx="2">
                  <c:v>0.63</c:v>
                </c:pt>
                <c:pt idx="3">
                  <c:v>0.66</c:v>
                </c:pt>
                <c:pt idx="4">
                  <c:v>0.55000000000000004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7B-4567-804B-710023ADC515}"/>
            </c:ext>
          </c:extLst>
        </c:ser>
        <c:ser>
          <c:idx val="3"/>
          <c:order val="3"/>
          <c:tx>
            <c:strRef>
              <c:f>'MC - Time'!$A$35</c:f>
              <c:strCache>
                <c:ptCount val="1"/>
                <c:pt idx="0">
                  <c:v>Notification after 4 months (MC final outcome)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('MC - Time'!$B$31,'MC - Time'!$C$31,'MC - Time'!$D$31,'MC - Time'!$E$31,'MC - Time'!$F$31)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('MC - Time'!$B$35,'MC - Time'!$C$35,'MC - Time'!$D$35,'MC - Time'!$E$35,'MC - Time'!$F$35)</c:f>
              <c:numCache>
                <c:formatCode>0%</c:formatCode>
                <c:ptCount val="5"/>
                <c:pt idx="0">
                  <c:v>0.96</c:v>
                </c:pt>
                <c:pt idx="1">
                  <c:v>0.91373801916932906</c:v>
                </c:pt>
                <c:pt idx="2">
                  <c:v>0.91</c:v>
                </c:pt>
                <c:pt idx="3">
                  <c:v>0.85</c:v>
                </c:pt>
                <c:pt idx="4">
                  <c:v>0.6216216216216216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7B-4567-804B-710023ADC5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8105536"/>
        <c:axId val="888104224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'MC - Time'!$A$33</c15:sqref>
                        </c15:formulaRef>
                      </c:ext>
                    </c:extLst>
                    <c:strCache>
                      <c:ptCount val="1"/>
                      <c:pt idx="0">
                        <c:v>Notification after 3  weeks (AM/APP)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('MC - Time'!$B$31,'MC - Time'!$C$31,'MC - Time'!$D$31,'MC - Time'!$E$31,'MC - Time'!$F$31)</c15:sqref>
                        </c15:formulaRef>
                      </c:ext>
                    </c:extLst>
                    <c:strCache>
                      <c:ptCount val="5"/>
                      <c:pt idx="0">
                        <c:v>2015-16</c:v>
                      </c:pt>
                      <c:pt idx="1">
                        <c:v>2016-17</c:v>
                      </c:pt>
                      <c:pt idx="2">
                        <c:v>2017-18</c:v>
                      </c:pt>
                      <c:pt idx="3">
                        <c:v>2018-19</c:v>
                      </c:pt>
                      <c:pt idx="4">
                        <c:v>2019-20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('MC - Time'!$B$33,'MC - Time'!$C$33,'MC - Time'!$D$33,'MC - Time'!$E$33,'MC - Time'!$F$33)</c15:sqref>
                        </c15:formulaRef>
                      </c:ext>
                    </c:extLst>
                    <c:numCache>
                      <c:formatCode>0%</c:formatCode>
                      <c:ptCount val="5"/>
                      <c:pt idx="0">
                        <c:v>0.81</c:v>
                      </c:pt>
                      <c:pt idx="1">
                        <c:v>0.82568807339449546</c:v>
                      </c:pt>
                      <c:pt idx="2">
                        <c:v>0.76</c:v>
                      </c:pt>
                      <c:pt idx="3">
                        <c:v>0.79</c:v>
                      </c:pt>
                      <c:pt idx="4">
                        <c:v>0.8125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847B-4567-804B-710023ADC515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'MC - Time'!$A$34</c15:sqref>
                        </c15:formulaRef>
                      </c:ext>
                    </c:extLst>
                    <c:strCache>
                      <c:ptCount val="1"/>
                      <c:pt idx="0">
                        <c:v>Meeting 3 months SLA (MC final outcome)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('MC - Time'!$B$31,'MC - Time'!$C$31,'MC - Time'!$D$31,'MC - Time'!$E$31,'MC - Time'!$F$31)</c15:sqref>
                        </c15:formulaRef>
                      </c:ext>
                    </c:extLst>
                    <c:strCache>
                      <c:ptCount val="5"/>
                      <c:pt idx="0">
                        <c:v>2015-16</c:v>
                      </c:pt>
                      <c:pt idx="1">
                        <c:v>2016-17</c:v>
                      </c:pt>
                      <c:pt idx="2">
                        <c:v>2017-18</c:v>
                      </c:pt>
                      <c:pt idx="3">
                        <c:v>2018-19</c:v>
                      </c:pt>
                      <c:pt idx="4">
                        <c:v>2019-20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('MC - Time'!$B$34,'MC - Time'!$C$34,'MC - Time'!$D$34,'MC - Time'!$E$34,'MC - Time'!$F$34)</c15:sqref>
                        </c15:formulaRef>
                      </c:ext>
                    </c:extLst>
                    <c:numCache>
                      <c:formatCode>0%</c:formatCode>
                      <c:ptCount val="5"/>
                      <c:pt idx="0">
                        <c:v>0.84</c:v>
                      </c:pt>
                      <c:pt idx="1">
                        <c:v>0.71884984025559107</c:v>
                      </c:pt>
                      <c:pt idx="2">
                        <c:v>0.76</c:v>
                      </c:pt>
                      <c:pt idx="3">
                        <c:v>0.64</c:v>
                      </c:pt>
                      <c:pt idx="4">
                        <c:v>0.4756756756756757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847B-4567-804B-710023ADC515}"/>
                  </c:ext>
                </c:extLst>
              </c15:ser>
            </c15:filteredLineSeries>
          </c:ext>
        </c:extLst>
      </c:lineChart>
      <c:catAx>
        <c:axId val="888105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8104224"/>
        <c:crosses val="autoZero"/>
        <c:auto val="1"/>
        <c:lblAlgn val="ctr"/>
        <c:lblOffset val="100"/>
        <c:noMultiLvlLbl val="0"/>
      </c:catAx>
      <c:valAx>
        <c:axId val="888104224"/>
        <c:scaling>
          <c:orientation val="minMax"/>
          <c:max val="0.97"/>
          <c:min val="0.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8105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'AM - Programmes'!$B$20</c:f>
              <c:strCache>
                <c:ptCount val="1"/>
                <c:pt idx="0">
                  <c:v>Number of programmes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'AM - Programmes'!$A$21:$A$26</c:f>
              <c:strCache>
                <c:ptCount val="6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  <c:pt idx="5">
                  <c:v>2019-20</c:v>
                </c:pt>
              </c:strCache>
            </c:strRef>
          </c:cat>
          <c:val>
            <c:numRef>
              <c:f>'AM - Programmes'!$B$21:$B$26</c:f>
              <c:numCache>
                <c:formatCode>General</c:formatCode>
                <c:ptCount val="6"/>
                <c:pt idx="0">
                  <c:v>653</c:v>
                </c:pt>
                <c:pt idx="1">
                  <c:v>794</c:v>
                </c:pt>
                <c:pt idx="2">
                  <c:v>927</c:v>
                </c:pt>
                <c:pt idx="3">
                  <c:v>926</c:v>
                </c:pt>
                <c:pt idx="4">
                  <c:v>978</c:v>
                </c:pt>
                <c:pt idx="5">
                  <c:v>788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A1-4832-A928-E521FC1B99F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37126816"/>
        <c:axId val="637130096"/>
      </c:barChart>
      <c:catAx>
        <c:axId val="637126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7130096"/>
        <c:crosses val="autoZero"/>
        <c:auto val="1"/>
        <c:lblAlgn val="ctr"/>
        <c:lblOffset val="100"/>
        <c:noMultiLvlLbl val="0"/>
      </c:catAx>
      <c:valAx>
        <c:axId val="637130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7126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Method of assessment - Audits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2025371828521432E-2"/>
          <c:y val="0.15319444444444447"/>
          <c:w val="0.89019685039370078"/>
          <c:h val="0.61498432487605714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'AM - Assessments'!$D$19:$D$20</c:f>
              <c:strCache>
                <c:ptCount val="2"/>
                <c:pt idx="0">
                  <c:v>Method of assessment</c:v>
                </c:pt>
                <c:pt idx="1">
                  <c:v>AM day</c:v>
                </c:pt>
              </c:strCache>
            </c:strRef>
          </c:tx>
          <c:spPr>
            <a:solidFill>
              <a:schemeClr val="accent2">
                <a:shade val="86000"/>
              </a:schemeClr>
            </a:solidFill>
            <a:ln>
              <a:noFill/>
            </a:ln>
            <a:effectLst/>
          </c:spPr>
          <c:invertIfNegative val="0"/>
          <c:cat>
            <c:strRef>
              <c:f>'AM - Assessments'!$B$21:$B$26</c:f>
              <c:strCache>
                <c:ptCount val="6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  <c:pt idx="5">
                  <c:v>2019-20</c:v>
                </c:pt>
              </c:strCache>
            </c:strRef>
          </c:cat>
          <c:val>
            <c:numRef>
              <c:f>'AM - Assessments'!$D$21:$D$26</c:f>
              <c:numCache>
                <c:formatCode>0%</c:formatCode>
                <c:ptCount val="6"/>
                <c:pt idx="0">
                  <c:v>0.91</c:v>
                </c:pt>
                <c:pt idx="1">
                  <c:v>0.82</c:v>
                </c:pt>
                <c:pt idx="2">
                  <c:v>0.82</c:v>
                </c:pt>
                <c:pt idx="3">
                  <c:v>0.86</c:v>
                </c:pt>
                <c:pt idx="4">
                  <c:v>0.88</c:v>
                </c:pt>
                <c:pt idx="5">
                  <c:v>0.79942693409742116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64-41CF-AB33-557B6EEEF6F7}"/>
            </c:ext>
          </c:extLst>
        </c:ser>
        <c:ser>
          <c:idx val="3"/>
          <c:order val="3"/>
          <c:tx>
            <c:strRef>
              <c:f>'AM - Assessments'!$F$19:$F$20</c:f>
              <c:strCache>
                <c:ptCount val="2"/>
                <c:pt idx="0">
                  <c:v>Method of assessment</c:v>
                </c:pt>
                <c:pt idx="1">
                  <c:v>Postal</c:v>
                </c:pt>
              </c:strCache>
            </c:strRef>
          </c:tx>
          <c:spPr>
            <a:solidFill>
              <a:schemeClr val="accent2">
                <a:tint val="58000"/>
              </a:schemeClr>
            </a:solidFill>
            <a:ln>
              <a:noFill/>
            </a:ln>
            <a:effectLst/>
          </c:spPr>
          <c:invertIfNegative val="0"/>
          <c:cat>
            <c:strRef>
              <c:f>'AM - Assessments'!$B$21:$B$26</c:f>
              <c:strCache>
                <c:ptCount val="6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  <c:pt idx="5">
                  <c:v>2019-20</c:v>
                </c:pt>
              </c:strCache>
            </c:strRef>
          </c:cat>
          <c:val>
            <c:numRef>
              <c:f>'AM - Assessments'!$F$21:$F$26</c:f>
              <c:numCache>
                <c:formatCode>0%</c:formatCode>
                <c:ptCount val="6"/>
                <c:pt idx="0">
                  <c:v>0.09</c:v>
                </c:pt>
                <c:pt idx="1">
                  <c:v>0.18</c:v>
                </c:pt>
                <c:pt idx="2">
                  <c:v>0.18</c:v>
                </c:pt>
                <c:pt idx="3">
                  <c:v>0.14000000000000001</c:v>
                </c:pt>
                <c:pt idx="4">
                  <c:v>0.12</c:v>
                </c:pt>
                <c:pt idx="5">
                  <c:v>0.20057306590257878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64-41CF-AB33-557B6EEEF6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76025784"/>
        <c:axId val="87602414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'AM - Assessments'!$C$19:$C$20</c15:sqref>
                        </c15:formulaRef>
                      </c:ext>
                    </c:extLst>
                    <c:strCache>
                      <c:ptCount val="2"/>
                      <c:pt idx="0">
                        <c:v>Method of assessment</c:v>
                      </c:pt>
                      <c:pt idx="1">
                        <c:v>AM day</c:v>
                      </c:pt>
                    </c:strCache>
                  </c:strRef>
                </c:tx>
                <c:spPr>
                  <a:solidFill>
                    <a:schemeClr val="accent2">
                      <a:shade val="58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'AM - Assessments'!$B$21:$B$26</c15:sqref>
                        </c15:formulaRef>
                      </c:ext>
                    </c:extLst>
                    <c:strCache>
                      <c:ptCount val="6"/>
                      <c:pt idx="0">
                        <c:v>2014-15</c:v>
                      </c:pt>
                      <c:pt idx="1">
                        <c:v>2015-16</c:v>
                      </c:pt>
                      <c:pt idx="2">
                        <c:v>2016-17</c:v>
                      </c:pt>
                      <c:pt idx="3">
                        <c:v>2017-18</c:v>
                      </c:pt>
                      <c:pt idx="4">
                        <c:v>2018-19</c:v>
                      </c:pt>
                      <c:pt idx="5">
                        <c:v>2019-20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'AM - Assessments'!$C$21:$C$26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322</c:v>
                      </c:pt>
                      <c:pt idx="1">
                        <c:v>306</c:v>
                      </c:pt>
                      <c:pt idx="2">
                        <c:v>441</c:v>
                      </c:pt>
                      <c:pt idx="3">
                        <c:v>338</c:v>
                      </c:pt>
                      <c:pt idx="4">
                        <c:v>491</c:v>
                      </c:pt>
                      <c:pt idx="5">
                        <c:v>279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1A64-41CF-AB33-557B6EEEF6F7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'AM - Assessments'!$E$19:$E$20</c15:sqref>
                        </c15:formulaRef>
                      </c:ext>
                    </c:extLst>
                    <c:strCache>
                      <c:ptCount val="2"/>
                      <c:pt idx="0">
                        <c:v>Method of assessment</c:v>
                      </c:pt>
                      <c:pt idx="1">
                        <c:v>Postal</c:v>
                      </c:pt>
                    </c:strCache>
                  </c:strRef>
                </c:tx>
                <c:spPr>
                  <a:solidFill>
                    <a:schemeClr val="accent2">
                      <a:tint val="86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'AM - Assessments'!$B$21:$B$26</c15:sqref>
                        </c15:formulaRef>
                      </c:ext>
                    </c:extLst>
                    <c:strCache>
                      <c:ptCount val="6"/>
                      <c:pt idx="0">
                        <c:v>2014-15</c:v>
                      </c:pt>
                      <c:pt idx="1">
                        <c:v>2015-16</c:v>
                      </c:pt>
                      <c:pt idx="2">
                        <c:v>2016-17</c:v>
                      </c:pt>
                      <c:pt idx="3">
                        <c:v>2017-18</c:v>
                      </c:pt>
                      <c:pt idx="4">
                        <c:v>2018-19</c:v>
                      </c:pt>
                      <c:pt idx="5">
                        <c:v>2019-20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'AM - Assessments'!$E$21:$E$26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33</c:v>
                      </c:pt>
                      <c:pt idx="1">
                        <c:v>66</c:v>
                      </c:pt>
                      <c:pt idx="2">
                        <c:v>100</c:v>
                      </c:pt>
                      <c:pt idx="3">
                        <c:v>56</c:v>
                      </c:pt>
                      <c:pt idx="4">
                        <c:v>66</c:v>
                      </c:pt>
                      <c:pt idx="5">
                        <c:v>70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1A64-41CF-AB33-557B6EEEF6F7}"/>
                  </c:ext>
                </c:extLst>
              </c15:ser>
            </c15:filteredBarSeries>
          </c:ext>
        </c:extLst>
      </c:barChart>
      <c:catAx>
        <c:axId val="876025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6024144"/>
        <c:crosses val="autoZero"/>
        <c:auto val="1"/>
        <c:lblAlgn val="ctr"/>
        <c:lblOffset val="100"/>
        <c:noMultiLvlLbl val="0"/>
      </c:catAx>
      <c:valAx>
        <c:axId val="876024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6025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'APP-Time'!$C$59:$C$62</c:f>
              <c:strCache>
                <c:ptCount val="4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</c:strCache>
            </c:strRef>
          </c:cat>
          <c:val>
            <c:numRef>
              <c:f>'APP-Time'!$E$59:$E$62</c:f>
              <c:numCache>
                <c:formatCode>0</c:formatCode>
                <c:ptCount val="4"/>
                <c:pt idx="0">
                  <c:v>21</c:v>
                </c:pt>
                <c:pt idx="1">
                  <c:v>25</c:v>
                </c:pt>
                <c:pt idx="2">
                  <c:v>24</c:v>
                </c:pt>
                <c:pt idx="3">
                  <c:v>26.224412340158821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C5-4133-80EB-76AC9AE034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32326008"/>
        <c:axId val="83232633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'APP-Time'!$C$59:$C$62</c15:sqref>
                        </c15:formulaRef>
                      </c:ext>
                    </c:extLst>
                    <c:strCache>
                      <c:ptCount val="4"/>
                      <c:pt idx="0">
                        <c:v>2016-17</c:v>
                      </c:pt>
                      <c:pt idx="1">
                        <c:v>2017-18</c:v>
                      </c:pt>
                      <c:pt idx="2">
                        <c:v>2018-19</c:v>
                      </c:pt>
                      <c:pt idx="3">
                        <c:v>2019-20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'APP-Time'!$D$59:$D$62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E8C5-4133-80EB-76AC9AE034ED}"/>
                  </c:ext>
                </c:extLst>
              </c15:ser>
            </c15:filteredBarSeries>
          </c:ext>
        </c:extLst>
      </c:barChart>
      <c:catAx>
        <c:axId val="832326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2326336"/>
        <c:crosses val="autoZero"/>
        <c:auto val="1"/>
        <c:lblAlgn val="ctr"/>
        <c:lblOffset val="100"/>
        <c:noMultiLvlLbl val="0"/>
      </c:catAx>
      <c:valAx>
        <c:axId val="832326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2326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Standards met at first</a:t>
            </a:r>
            <a:r>
              <a:rPr lang="en-US" baseline="0"/>
              <a:t> attempt - comparing assessment methods</a:t>
            </a:r>
            <a:endParaRPr lang="en-US"/>
          </a:p>
        </c:rich>
      </c:tx>
      <c:layout>
        <c:manualLayout>
          <c:xMode val="edge"/>
          <c:yMode val="edge"/>
          <c:x val="0.24557633420822397"/>
          <c:y val="4.629629629629629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0914260717410318E-2"/>
          <c:y val="0.17171296296296298"/>
          <c:w val="0.89019685039370078"/>
          <c:h val="0.537677529892096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'AM - Assessments'!$J$22</c:f>
              <c:strCache>
                <c:ptCount val="1"/>
                <c:pt idx="0">
                  <c:v>2016-17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'AM - Assessments'!$K$20:$R$21</c15:sqref>
                  </c15:fullRef>
                </c:ext>
              </c:extLst>
              <c:f>('AM - Assessments'!$L$20:$L$21,'AM - Assessments'!$P$20:$P$21)</c:f>
              <c:multiLvlStrCache>
                <c:ptCount val="2"/>
                <c:lvl/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'AM - Assessments'!$K$22:$R$22</c15:sqref>
                  </c15:fullRef>
                </c:ext>
              </c:extLst>
              <c:f>('AM - Assessments'!$L$22,'AM - Assessments'!$P$22)</c:f>
              <c:numCache>
                <c:formatCode>0%</c:formatCode>
                <c:ptCount val="2"/>
                <c:pt idx="0">
                  <c:v>0.65</c:v>
                </c:pt>
                <c:pt idx="1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D2-4BEF-9134-842EE26BDE1B}"/>
            </c:ext>
          </c:extLst>
        </c:ser>
        <c:ser>
          <c:idx val="1"/>
          <c:order val="1"/>
          <c:tx>
            <c:strRef>
              <c:f>'AM - Assessments'!$J$23</c:f>
              <c:strCache>
                <c:ptCount val="1"/>
                <c:pt idx="0">
                  <c:v>2017-18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'AM - Assessments'!$K$20:$R$21</c15:sqref>
                  </c15:fullRef>
                </c:ext>
              </c:extLst>
              <c:f>('AM - Assessments'!$L$20:$L$21,'AM - Assessments'!$P$20:$P$21)</c:f>
              <c:multiLvlStrCache>
                <c:ptCount val="2"/>
                <c:lvl/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'AM - Assessments'!$K$23:$R$23</c15:sqref>
                  </c15:fullRef>
                </c:ext>
              </c:extLst>
              <c:f>('AM - Assessments'!$L$23,'AM - Assessments'!$P$23)</c:f>
              <c:numCache>
                <c:formatCode>0%</c:formatCode>
                <c:ptCount val="2"/>
                <c:pt idx="0">
                  <c:v>0.72</c:v>
                </c:pt>
                <c:pt idx="1">
                  <c:v>0.82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D2-4BEF-9134-842EE26BDE1B}"/>
            </c:ext>
          </c:extLst>
        </c:ser>
        <c:ser>
          <c:idx val="2"/>
          <c:order val="2"/>
          <c:tx>
            <c:strRef>
              <c:f>'AM - Assessments'!$J$24</c:f>
              <c:strCache>
                <c:ptCount val="1"/>
                <c:pt idx="0">
                  <c:v>2018-19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'AM - Assessments'!$K$20:$R$21</c15:sqref>
                  </c15:fullRef>
                </c:ext>
              </c:extLst>
              <c:f>('AM - Assessments'!$L$20:$L$21,'AM - Assessments'!$P$20:$P$21)</c:f>
              <c:multiLvlStrCache>
                <c:ptCount val="2"/>
                <c:lvl/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'AM - Assessments'!$K$24:$R$24</c15:sqref>
                  </c15:fullRef>
                </c:ext>
              </c:extLst>
              <c:f>('AM - Assessments'!$L$24,'AM - Assessments'!$P$24)</c:f>
              <c:numCache>
                <c:formatCode>0%</c:formatCode>
                <c:ptCount val="2"/>
                <c:pt idx="0">
                  <c:v>0.46</c:v>
                </c:pt>
                <c:pt idx="1">
                  <c:v>0.47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AD2-4BEF-9134-842EE26BDE1B}"/>
            </c:ext>
          </c:extLst>
        </c:ser>
        <c:ser>
          <c:idx val="3"/>
          <c:order val="3"/>
          <c:tx>
            <c:strRef>
              <c:f>'AM - Assessments'!$J$25</c:f>
              <c:strCache>
                <c:ptCount val="1"/>
                <c:pt idx="0">
                  <c:v>2019-20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'AM - Assessments'!$K$20:$R$21</c15:sqref>
                  </c15:fullRef>
                </c:ext>
              </c:extLst>
              <c:f>('AM - Assessments'!$L$20:$L$21,'AM - Assessments'!$P$20:$P$21)</c:f>
              <c:multiLvlStrCache>
                <c:ptCount val="2"/>
                <c:lvl/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'AM - Assessments'!$K$25:$R$25</c15:sqref>
                  </c15:fullRef>
                </c:ext>
              </c:extLst>
              <c:f>('AM - Assessments'!$L$25,'AM - Assessments'!$P$25)</c:f>
              <c:numCache>
                <c:formatCode>0%</c:formatCode>
                <c:ptCount val="2"/>
                <c:pt idx="0">
                  <c:v>0.5268817204301075</c:v>
                </c:pt>
                <c:pt idx="1">
                  <c:v>0.54285714285714282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AD2-4BEF-9134-842EE26BDE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878611464"/>
        <c:axId val="878614416"/>
      </c:barChart>
      <c:catAx>
        <c:axId val="878611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8614416"/>
        <c:crosses val="autoZero"/>
        <c:auto val="1"/>
        <c:lblAlgn val="ctr"/>
        <c:lblOffset val="100"/>
        <c:noMultiLvlLbl val="0"/>
      </c:catAx>
      <c:valAx>
        <c:axId val="878614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8611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696216934631804"/>
          <c:y val="0.16443692523990142"/>
          <c:w val="0.71503540199551563"/>
          <c:h val="0.64190943744516116"/>
        </c:manualLayout>
      </c:layout>
      <c:lineChart>
        <c:grouping val="standard"/>
        <c:varyColors val="0"/>
        <c:ser>
          <c:idx val="0"/>
          <c:order val="0"/>
          <c:tx>
            <c:strRef>
              <c:f>'AM -Outcomes'!$A$24</c:f>
              <c:strCache>
                <c:ptCount val="1"/>
                <c:pt idx="0">
                  <c:v>Sufficient evidence - standards met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7"/>
              <c:pt idx="0">
                <c:v>2</c:v>
              </c:pt>
              <c:pt idx="1">
                <c:v>4</c:v>
              </c:pt>
              <c:pt idx="2">
                <c:v>6</c:v>
              </c:pt>
              <c:pt idx="3">
                <c:v>8</c:v>
              </c:pt>
              <c:pt idx="4">
                <c:v>10</c:v>
              </c:pt>
              <c:pt idx="5">
                <c:v>12</c:v>
              </c:pt>
              <c:pt idx="6">
                <c:v>14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'AM -Outcomes'!$B$24:$O$24</c15:sqref>
                  </c15:fullRef>
                </c:ext>
              </c:extLst>
              <c:f>('AM -Outcomes'!$C$24,'AM -Outcomes'!$E$24,'AM -Outcomes'!$G$24,'AM -Outcomes'!$I$24,'AM -Outcomes'!$K$24,'AM -Outcomes'!$M$24,'AM -Outcomes'!$O$24)</c:f>
              <c:numCache>
                <c:formatCode>0%</c:formatCode>
                <c:ptCount val="7"/>
                <c:pt idx="0">
                  <c:v>1</c:v>
                </c:pt>
                <c:pt idx="1">
                  <c:v>0.98866855524079322</c:v>
                </c:pt>
                <c:pt idx="2" formatCode="0.0%">
                  <c:v>0.99731182795698925</c:v>
                </c:pt>
                <c:pt idx="3" formatCode="0.0%">
                  <c:v>0.99445471349353054</c:v>
                </c:pt>
                <c:pt idx="4">
                  <c:v>1</c:v>
                </c:pt>
                <c:pt idx="5" formatCode="0.0%">
                  <c:v>0.996</c:v>
                </c:pt>
                <c:pt idx="6">
                  <c:v>0.97994269340974216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44-4A36-8DB2-C08105D74C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1020384"/>
        <c:axId val="441017432"/>
      </c:lineChart>
      <c:catAx>
        <c:axId val="441020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1017432"/>
        <c:crosses val="autoZero"/>
        <c:auto val="1"/>
        <c:lblAlgn val="ctr"/>
        <c:lblOffset val="100"/>
        <c:noMultiLvlLbl val="0"/>
      </c:catAx>
      <c:valAx>
        <c:axId val="441017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102038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'AM - Time'!$A$26</c:f>
              <c:strCache>
                <c:ptCount val="1"/>
                <c:pt idx="0">
                  <c:v>No. of months - overall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3"/>
              <c:layout>
                <c:manualLayout>
                  <c:x val="-2.6752297736411888E-2"/>
                  <c:y val="-1.86605179025518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FC7-4BF5-9759-DFFBEFA2207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'AM - Time'!$B$25:$F$25</c:f>
              <c:strCache>
                <c:ptCount val="5"/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'AM - Time'!$B$26:$F$26</c:f>
              <c:numCache>
                <c:formatCode>0.0</c:formatCode>
                <c:ptCount val="5"/>
                <c:pt idx="1">
                  <c:v>2.4</c:v>
                </c:pt>
                <c:pt idx="2">
                  <c:v>2.2999999999999998</c:v>
                </c:pt>
                <c:pt idx="3">
                  <c:v>2.1</c:v>
                </c:pt>
                <c:pt idx="4">
                  <c:v>2.6419293218720186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C7-4BF5-9759-DFFBEFA22076}"/>
            </c:ext>
          </c:extLst>
        </c:ser>
        <c:ser>
          <c:idx val="1"/>
          <c:order val="1"/>
          <c:tx>
            <c:strRef>
              <c:f>'AM - Time'!$A$27</c:f>
              <c:strCache>
                <c:ptCount val="1"/>
                <c:pt idx="0">
                  <c:v>No. of months - additional documentation required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'AM - Time'!$B$25:$F$25</c:f>
              <c:strCache>
                <c:ptCount val="5"/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'AM - Time'!$B$27:$F$27</c:f>
              <c:numCache>
                <c:formatCode>0.0</c:formatCode>
                <c:ptCount val="5"/>
                <c:pt idx="1">
                  <c:v>3.2</c:v>
                </c:pt>
                <c:pt idx="2">
                  <c:v>2.9</c:v>
                </c:pt>
                <c:pt idx="3">
                  <c:v>2.5</c:v>
                </c:pt>
                <c:pt idx="4">
                  <c:v>3.2193089430894317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FC7-4BF5-9759-DFFBEFA22076}"/>
            </c:ext>
          </c:extLst>
        </c:ser>
        <c:ser>
          <c:idx val="2"/>
          <c:order val="2"/>
          <c:tx>
            <c:strRef>
              <c:f>'AM - Time'!$A$28</c:f>
              <c:strCache>
                <c:ptCount val="1"/>
                <c:pt idx="0">
                  <c:v>No. of months - no additional documentation required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2.8308112594443782E-2"/>
                  <c:y val="-1.03531451091977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FC7-4BF5-9759-DFFBEFA22076}"/>
                </c:ext>
              </c:extLst>
            </c:dLbl>
            <c:dLbl>
              <c:idx val="2"/>
              <c:layout>
                <c:manualLayout>
                  <c:x val="-2.2084853162316204E-2"/>
                  <c:y val="3.53374052542497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FC7-4BF5-9759-DFFBEFA22076}"/>
                </c:ext>
              </c:extLst>
            </c:dLbl>
            <c:dLbl>
              <c:idx val="3"/>
              <c:layout>
                <c:manualLayout>
                  <c:x val="-1.8973223446252414E-2"/>
                  <c:y val="-2.28142042992288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FC7-4BF5-9759-DFFBEFA2207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'AM - Time'!$B$25:$F$25</c:f>
              <c:strCache>
                <c:ptCount val="5"/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'AM - Time'!$B$28:$F$28</c:f>
              <c:numCache>
                <c:formatCode>0.0</c:formatCode>
                <c:ptCount val="5"/>
                <c:pt idx="1">
                  <c:v>1.9</c:v>
                </c:pt>
                <c:pt idx="2">
                  <c:v>2.1</c:v>
                </c:pt>
                <c:pt idx="3">
                  <c:v>1.6</c:v>
                </c:pt>
                <c:pt idx="4">
                  <c:v>2.1300900900900914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FC7-4BF5-9759-DFFBEFA2207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799616952"/>
        <c:axId val="799618920"/>
      </c:lineChart>
      <c:catAx>
        <c:axId val="799616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9618920"/>
        <c:crosses val="autoZero"/>
        <c:auto val="1"/>
        <c:lblAlgn val="ctr"/>
        <c:lblOffset val="100"/>
        <c:noMultiLvlLbl val="0"/>
      </c:catAx>
      <c:valAx>
        <c:axId val="79961892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799616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0F7-48AC-B1F6-3C38DBD8944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0F7-48AC-B1F6-3C38DBD8944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0F7-48AC-B1F6-3C38DBD8944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0F7-48AC-B1F6-3C38DBD8944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0F7-48AC-B1F6-3C38DBD8944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D0F7-48AC-B1F6-3C38DBD89447}"/>
              </c:ext>
            </c:extLst>
          </c:dPt>
          <c:cat>
            <c:multiLvlStrRef>
              <c:f>'APP-Time'!$I$24:$J$29</c:f>
              <c:multiLvlStrCache>
                <c:ptCount val="6"/>
                <c:lvl>
                  <c:pt idx="0">
                    <c:v>Within 4 weeks</c:v>
                  </c:pt>
                  <c:pt idx="1">
                    <c:v>5-8 weeks</c:v>
                  </c:pt>
                  <c:pt idx="2">
                    <c:v>9-12 weeks</c:v>
                  </c:pt>
                  <c:pt idx="3">
                    <c:v>13-16 weeks</c:v>
                  </c:pt>
                  <c:pt idx="4">
                    <c:v>17-20 weeks</c:v>
                  </c:pt>
                  <c:pt idx="5">
                    <c:v>over 21 weeks</c:v>
                  </c:pt>
                </c:lvl>
                <c:lvl>
                  <c:pt idx="0">
                    <c:v>0-28</c:v>
                  </c:pt>
                  <c:pt idx="1">
                    <c:v>29-56</c:v>
                  </c:pt>
                  <c:pt idx="2">
                    <c:v>57-84</c:v>
                  </c:pt>
                  <c:pt idx="3">
                    <c:v>85-112</c:v>
                  </c:pt>
                  <c:pt idx="4">
                    <c:v>113-140</c:v>
                  </c:pt>
                  <c:pt idx="5">
                    <c:v>141-224</c:v>
                  </c:pt>
                </c:lvl>
              </c:multiLvlStrCache>
            </c:multiLvlStrRef>
          </c:cat>
          <c:val>
            <c:numRef>
              <c:f>'APP-Time'!$K$24:$K$29</c:f>
              <c:numCache>
                <c:formatCode>General</c:formatCode>
                <c:ptCount val="6"/>
                <c:pt idx="0">
                  <c:v>0</c:v>
                </c:pt>
                <c:pt idx="1">
                  <c:v>24</c:v>
                </c:pt>
                <c:pt idx="2">
                  <c:v>33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0F7-48AC-B1F6-3C38DBD894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1"/>
                <c:order val="1"/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E-D0F7-48AC-B1F6-3C38DBD8944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0-D0F7-48AC-B1F6-3C38DBD8944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2-D0F7-48AC-B1F6-3C38DBD8944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4-D0F7-48AC-B1F6-3C38DBD8944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6-D0F7-48AC-B1F6-3C38DBD8944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8-D0F7-48AC-B1F6-3C38DBD89447}"/>
                    </c:ext>
                  </c:extLst>
                </c:dPt>
                <c:cat>
                  <c:multiLvlStrRef>
                    <c:extLst>
                      <c:ext uri="{02D57815-91ED-43cb-92C2-25804820EDAC}">
                        <c15:formulaRef>
                          <c15:sqref>'APP-Time'!$I$24:$J$29</c15:sqref>
                        </c15:formulaRef>
                      </c:ext>
                    </c:extLst>
                    <c:multiLvlStrCache>
                      <c:ptCount val="6"/>
                      <c:lvl>
                        <c:pt idx="0">
                          <c:v>Within 4 weeks</c:v>
                        </c:pt>
                        <c:pt idx="1">
                          <c:v>5-8 weeks</c:v>
                        </c:pt>
                        <c:pt idx="2">
                          <c:v>9-12 weeks</c:v>
                        </c:pt>
                        <c:pt idx="3">
                          <c:v>13-16 weeks</c:v>
                        </c:pt>
                        <c:pt idx="4">
                          <c:v>17-20 weeks</c:v>
                        </c:pt>
                        <c:pt idx="5">
                          <c:v>over 21 weeks</c:v>
                        </c:pt>
                      </c:lvl>
                      <c:lvl>
                        <c:pt idx="0">
                          <c:v>0-28</c:v>
                        </c:pt>
                        <c:pt idx="1">
                          <c:v>29-56</c:v>
                        </c:pt>
                        <c:pt idx="2">
                          <c:v>57-84</c:v>
                        </c:pt>
                        <c:pt idx="3">
                          <c:v>85-112</c:v>
                        </c:pt>
                        <c:pt idx="4">
                          <c:v>113-140</c:v>
                        </c:pt>
                        <c:pt idx="5">
                          <c:v>141-224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'APP-Time'!$L$24:$L$29</c15:sqref>
                        </c15:formulaRef>
                      </c:ext>
                    </c:extLst>
                    <c:numCache>
                      <c:formatCode>0%</c:formatCode>
                      <c:ptCount val="6"/>
                      <c:pt idx="0">
                        <c:v>0</c:v>
                      </c:pt>
                      <c:pt idx="1">
                        <c:v>0.4</c:v>
                      </c:pt>
                      <c:pt idx="2">
                        <c:v>0.55000000000000004</c:v>
                      </c:pt>
                      <c:pt idx="3">
                        <c:v>1.6666666666666666E-2</c:v>
                      </c:pt>
                      <c:pt idx="4">
                        <c:v>3.3333333333333333E-2</c:v>
                      </c:pt>
                      <c:pt idx="5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9-D0F7-48AC-B1F6-3C38DBD89447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4.6296296296296294E-3"/>
          <c:w val="0.79444006999125105"/>
          <c:h val="0.84167468649752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'APP-Time'!$J$60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'APP-Time'!$K$59</c:f>
              <c:strCache>
                <c:ptCount val="1"/>
                <c:pt idx="0">
                  <c:v>Avg no. of months</c:v>
                </c:pt>
              </c:strCache>
            </c:strRef>
          </c:cat>
          <c:val>
            <c:numRef>
              <c:f>'APP-Time'!$K$60</c:f>
              <c:numCache>
                <c:formatCode>General</c:formatCode>
                <c:ptCount val="1"/>
                <c:pt idx="0">
                  <c:v>2.2999999999999998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4E-4446-B2B3-DF030AA3AF53}"/>
            </c:ext>
          </c:extLst>
        </c:ser>
        <c:ser>
          <c:idx val="1"/>
          <c:order val="1"/>
          <c:tx>
            <c:strRef>
              <c:f>'APP-Time'!$J$61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'APP-Time'!$K$59</c:f>
              <c:strCache>
                <c:ptCount val="1"/>
                <c:pt idx="0">
                  <c:v>Avg no. of months</c:v>
                </c:pt>
              </c:strCache>
            </c:strRef>
          </c:cat>
          <c:val>
            <c:numRef>
              <c:f>'APP-Time'!$K$61</c:f>
              <c:numCache>
                <c:formatCode>General</c:formatCode>
                <c:ptCount val="1"/>
                <c:pt idx="0">
                  <c:v>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4E-4446-B2B3-DF030AA3AF53}"/>
            </c:ext>
          </c:extLst>
        </c:ser>
        <c:ser>
          <c:idx val="2"/>
          <c:order val="2"/>
          <c:tx>
            <c:strRef>
              <c:f>'APP-Time'!$J$62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'APP-Time'!$K$59</c:f>
              <c:strCache>
                <c:ptCount val="1"/>
                <c:pt idx="0">
                  <c:v>Avg no. of months</c:v>
                </c:pt>
              </c:strCache>
            </c:strRef>
          </c:cat>
          <c:val>
            <c:numRef>
              <c:f>'APP-Time'!$K$62</c:f>
              <c:numCache>
                <c:formatCode>0.0</c:formatCode>
                <c:ptCount val="1"/>
                <c:pt idx="0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84E-4446-B2B3-DF030AA3AF53}"/>
            </c:ext>
          </c:extLst>
        </c:ser>
        <c:ser>
          <c:idx val="3"/>
          <c:order val="3"/>
          <c:tx>
            <c:strRef>
              <c:f>'APP-Time'!$J$63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'APP-Time'!$K$59</c:f>
              <c:strCache>
                <c:ptCount val="1"/>
                <c:pt idx="0">
                  <c:v>Avg no. of months</c:v>
                </c:pt>
              </c:strCache>
            </c:strRef>
          </c:cat>
          <c:val>
            <c:numRef>
              <c:f>'APP-Time'!$K$63</c:f>
              <c:numCache>
                <c:formatCode>#,##0.0_ ;\-#,##0.0\ </c:formatCode>
                <c:ptCount val="1"/>
                <c:pt idx="0">
                  <c:v>2.0544444444444445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84E-4446-B2B3-DF030AA3AF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50814928"/>
        <c:axId val="850818208"/>
      </c:barChart>
      <c:catAx>
        <c:axId val="850814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0818208"/>
        <c:crosses val="autoZero"/>
        <c:auto val="1"/>
        <c:lblAlgn val="ctr"/>
        <c:lblOffset val="100"/>
        <c:noMultiLvlLbl val="0"/>
      </c:catAx>
      <c:valAx>
        <c:axId val="850818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0814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44A-4926-819D-A1F45687EA9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44A-4926-819D-A1F45687EA9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44A-4926-819D-A1F45687EA9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44A-4926-819D-A1F45687EA9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44A-4926-819D-A1F45687EA9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44A-4926-819D-A1F45687EA9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A44A-4926-819D-A1F45687EA9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A44A-4926-819D-A1F45687EA9E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A44A-4926-819D-A1F45687EA9E}"/>
              </c:ext>
            </c:extLst>
          </c:dPt>
          <c:cat>
            <c:strRef>
              <c:f>'APP-Time'!$P$22:$P$30</c:f>
              <c:strCache>
                <c:ptCount val="9"/>
                <c:pt idx="0">
                  <c:v>0-1 month</c:v>
                </c:pt>
                <c:pt idx="1">
                  <c:v>1-2 months</c:v>
                </c:pt>
                <c:pt idx="2">
                  <c:v>2-3 months</c:v>
                </c:pt>
                <c:pt idx="3">
                  <c:v>3-4 months</c:v>
                </c:pt>
                <c:pt idx="4">
                  <c:v>4-5 months</c:v>
                </c:pt>
                <c:pt idx="5">
                  <c:v>5-6 months</c:v>
                </c:pt>
                <c:pt idx="6">
                  <c:v>6-7 months</c:v>
                </c:pt>
                <c:pt idx="7">
                  <c:v>7-8 months</c:v>
                </c:pt>
                <c:pt idx="8">
                  <c:v>8 months +</c:v>
                </c:pt>
              </c:strCache>
            </c:strRef>
          </c:cat>
          <c:val>
            <c:numRef>
              <c:f>'APP-Time'!$Q$22:$Q$30</c:f>
              <c:numCache>
                <c:formatCode>General</c:formatCode>
                <c:ptCount val="9"/>
                <c:pt idx="0">
                  <c:v>2</c:v>
                </c:pt>
                <c:pt idx="1">
                  <c:v>18</c:v>
                </c:pt>
                <c:pt idx="2">
                  <c:v>14</c:v>
                </c:pt>
                <c:pt idx="3">
                  <c:v>18</c:v>
                </c:pt>
                <c:pt idx="4">
                  <c:v>23</c:v>
                </c:pt>
                <c:pt idx="5">
                  <c:v>1</c:v>
                </c:pt>
                <c:pt idx="6">
                  <c:v>6</c:v>
                </c:pt>
                <c:pt idx="7">
                  <c:v>0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A44A-4926-819D-A1F45687EA9E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A44A-4926-819D-A1F45687EA9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A44A-4926-819D-A1F45687EA9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A44A-4926-819D-A1F45687EA9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A-A44A-4926-819D-A1F45687EA9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C-A44A-4926-819D-A1F45687EA9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E-A44A-4926-819D-A1F45687EA9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0-A44A-4926-819D-A1F45687EA9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2-A44A-4926-819D-A1F45687EA9E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4-A44A-4926-819D-A1F45687EA9E}"/>
              </c:ext>
            </c:extLst>
          </c:dPt>
          <c:cat>
            <c:strRef>
              <c:f>'APP-Time'!$P$22:$P$30</c:f>
              <c:strCache>
                <c:ptCount val="9"/>
                <c:pt idx="0">
                  <c:v>0-1 month</c:v>
                </c:pt>
                <c:pt idx="1">
                  <c:v>1-2 months</c:v>
                </c:pt>
                <c:pt idx="2">
                  <c:v>2-3 months</c:v>
                </c:pt>
                <c:pt idx="3">
                  <c:v>3-4 months</c:v>
                </c:pt>
                <c:pt idx="4">
                  <c:v>4-5 months</c:v>
                </c:pt>
                <c:pt idx="5">
                  <c:v>5-6 months</c:v>
                </c:pt>
                <c:pt idx="6">
                  <c:v>6-7 months</c:v>
                </c:pt>
                <c:pt idx="7">
                  <c:v>7-8 months</c:v>
                </c:pt>
                <c:pt idx="8">
                  <c:v>8 months +</c:v>
                </c:pt>
              </c:strCache>
            </c:strRef>
          </c:cat>
          <c:val>
            <c:numRef>
              <c:f>'APP-Time'!$R$22:$R$30</c:f>
              <c:numCache>
                <c:formatCode>0%</c:formatCode>
                <c:ptCount val="9"/>
                <c:pt idx="0">
                  <c:v>2.3809523809523808E-2</c:v>
                </c:pt>
                <c:pt idx="1">
                  <c:v>0.21428571428571427</c:v>
                </c:pt>
                <c:pt idx="2">
                  <c:v>0.16666666666666666</c:v>
                </c:pt>
                <c:pt idx="3">
                  <c:v>0.21428571428571427</c:v>
                </c:pt>
                <c:pt idx="4">
                  <c:v>0.27380952380952384</c:v>
                </c:pt>
                <c:pt idx="5">
                  <c:v>1.1904761904761904E-2</c:v>
                </c:pt>
                <c:pt idx="6">
                  <c:v>7.1428571428571425E-2</c:v>
                </c:pt>
                <c:pt idx="7">
                  <c:v>0</c:v>
                </c:pt>
                <c:pt idx="8">
                  <c:v>2.3809523809523808E-2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A44A-4926-819D-A1F45687EA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098178517159039E-2"/>
          <c:y val="6.3920920997650038E-2"/>
          <c:w val="0.88480157085627453"/>
          <c:h val="0.70059284794585064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'APP-Time'!$R$57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'APP-Time'!$O$58:$O$64</c:f>
              <c:strCache>
                <c:ptCount val="7"/>
                <c:pt idx="0">
                  <c:v>Report to EP within 30 days</c:v>
                </c:pt>
                <c:pt idx="1">
                  <c:v>Visit to conditions -within 3m</c:v>
                </c:pt>
                <c:pt idx="2">
                  <c:v>Visit to conditions - within 4m</c:v>
                </c:pt>
                <c:pt idx="3">
                  <c:v>Visit to outcome - within 3m</c:v>
                </c:pt>
                <c:pt idx="4">
                  <c:v>Visit to outcome - within 4m</c:v>
                </c:pt>
                <c:pt idx="5">
                  <c:v>Visit to outcome - within 5m</c:v>
                </c:pt>
                <c:pt idx="6">
                  <c:v>Visit to outcome - within 6m</c:v>
                </c:pt>
              </c:strCache>
            </c:strRef>
          </c:cat>
          <c:val>
            <c:numRef>
              <c:f>'APP-Time'!$R$58:$R$64</c:f>
              <c:numCache>
                <c:formatCode>0%</c:formatCode>
                <c:ptCount val="7"/>
                <c:pt idx="0">
                  <c:v>0.85</c:v>
                </c:pt>
                <c:pt idx="1">
                  <c:v>0.81</c:v>
                </c:pt>
                <c:pt idx="2">
                  <c:v>0.98</c:v>
                </c:pt>
                <c:pt idx="3">
                  <c:v>0.33</c:v>
                </c:pt>
                <c:pt idx="4">
                  <c:v>0.54</c:v>
                </c:pt>
                <c:pt idx="5">
                  <c:v>0.76</c:v>
                </c:pt>
                <c:pt idx="6">
                  <c:v>0.93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47-4DFE-8E55-ADDE911CF669}"/>
            </c:ext>
          </c:extLst>
        </c:ser>
        <c:ser>
          <c:idx val="3"/>
          <c:order val="3"/>
          <c:tx>
            <c:strRef>
              <c:f>'APP-Time'!$S$57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'APP-Time'!$O$58:$O$64</c:f>
              <c:strCache>
                <c:ptCount val="7"/>
                <c:pt idx="0">
                  <c:v>Report to EP within 30 days</c:v>
                </c:pt>
                <c:pt idx="1">
                  <c:v>Visit to conditions -within 3m</c:v>
                </c:pt>
                <c:pt idx="2">
                  <c:v>Visit to conditions - within 4m</c:v>
                </c:pt>
                <c:pt idx="3">
                  <c:v>Visit to outcome - within 3m</c:v>
                </c:pt>
                <c:pt idx="4">
                  <c:v>Visit to outcome - within 4m</c:v>
                </c:pt>
                <c:pt idx="5">
                  <c:v>Visit to outcome - within 5m</c:v>
                </c:pt>
                <c:pt idx="6">
                  <c:v>Visit to outcome - within 6m</c:v>
                </c:pt>
              </c:strCache>
            </c:strRef>
          </c:cat>
          <c:val>
            <c:numRef>
              <c:f>'APP-Time'!$S$58:$S$64</c:f>
              <c:numCache>
                <c:formatCode>0%</c:formatCode>
                <c:ptCount val="7"/>
                <c:pt idx="0">
                  <c:v>0.89</c:v>
                </c:pt>
                <c:pt idx="1">
                  <c:v>0.88</c:v>
                </c:pt>
                <c:pt idx="2">
                  <c:v>0.97</c:v>
                </c:pt>
                <c:pt idx="3">
                  <c:v>0.22</c:v>
                </c:pt>
                <c:pt idx="4">
                  <c:v>0.56999999999999995</c:v>
                </c:pt>
                <c:pt idx="5">
                  <c:v>0.8</c:v>
                </c:pt>
                <c:pt idx="6">
                  <c:v>0.99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47-4DFE-8E55-ADDE911CF669}"/>
            </c:ext>
          </c:extLst>
        </c:ser>
        <c:ser>
          <c:idx val="4"/>
          <c:order val="4"/>
          <c:tx>
            <c:strRef>
              <c:f>'APP-Time'!$T$57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'APP-Time'!$O$58:$O$64</c:f>
              <c:strCache>
                <c:ptCount val="7"/>
                <c:pt idx="0">
                  <c:v>Report to EP within 30 days</c:v>
                </c:pt>
                <c:pt idx="1">
                  <c:v>Visit to conditions -within 3m</c:v>
                </c:pt>
                <c:pt idx="2">
                  <c:v>Visit to conditions - within 4m</c:v>
                </c:pt>
                <c:pt idx="3">
                  <c:v>Visit to outcome - within 3m</c:v>
                </c:pt>
                <c:pt idx="4">
                  <c:v>Visit to outcome - within 4m</c:v>
                </c:pt>
                <c:pt idx="5">
                  <c:v>Visit to outcome - within 5m</c:v>
                </c:pt>
                <c:pt idx="6">
                  <c:v>Visit to outcome - within 6m</c:v>
                </c:pt>
              </c:strCache>
            </c:strRef>
          </c:cat>
          <c:val>
            <c:numRef>
              <c:f>'APP-Time'!$T$58:$T$64</c:f>
              <c:numCache>
                <c:formatCode>0%</c:formatCode>
                <c:ptCount val="7"/>
                <c:pt idx="0">
                  <c:v>0.82</c:v>
                </c:pt>
                <c:pt idx="1">
                  <c:v>0.87</c:v>
                </c:pt>
                <c:pt idx="2">
                  <c:v>0.96</c:v>
                </c:pt>
                <c:pt idx="3">
                  <c:v>0.21</c:v>
                </c:pt>
                <c:pt idx="4">
                  <c:v>0.54</c:v>
                </c:pt>
                <c:pt idx="5">
                  <c:v>0.75</c:v>
                </c:pt>
                <c:pt idx="6">
                  <c:v>0.93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47-4DFE-8E55-ADDE911CF669}"/>
            </c:ext>
          </c:extLst>
        </c:ser>
        <c:ser>
          <c:idx val="5"/>
          <c:order val="5"/>
          <c:tx>
            <c:strRef>
              <c:f>'APP-Time'!$U$57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'APP-Time'!$O$58:$O$64</c:f>
              <c:strCache>
                <c:ptCount val="7"/>
                <c:pt idx="0">
                  <c:v>Report to EP within 30 days</c:v>
                </c:pt>
                <c:pt idx="1">
                  <c:v>Visit to conditions -within 3m</c:v>
                </c:pt>
                <c:pt idx="2">
                  <c:v>Visit to conditions - within 4m</c:v>
                </c:pt>
                <c:pt idx="3">
                  <c:v>Visit to outcome - within 3m</c:v>
                </c:pt>
                <c:pt idx="4">
                  <c:v>Visit to outcome - within 4m</c:v>
                </c:pt>
                <c:pt idx="5">
                  <c:v>Visit to outcome - within 5m</c:v>
                </c:pt>
                <c:pt idx="6">
                  <c:v>Visit to outcome - within 6m</c:v>
                </c:pt>
              </c:strCache>
            </c:strRef>
          </c:cat>
          <c:val>
            <c:numRef>
              <c:f>'APP-Time'!$U$58:$U$64</c:f>
              <c:numCache>
                <c:formatCode>0%</c:formatCode>
                <c:ptCount val="7"/>
                <c:pt idx="0">
                  <c:v>0.81927710843373491</c:v>
                </c:pt>
                <c:pt idx="1">
                  <c:v>0.95000000000000007</c:v>
                </c:pt>
                <c:pt idx="2">
                  <c:v>0.96666666666666679</c:v>
                </c:pt>
                <c:pt idx="3">
                  <c:v>0.40476190476190477</c:v>
                </c:pt>
                <c:pt idx="4">
                  <c:v>0.61904761904761907</c:v>
                </c:pt>
                <c:pt idx="5">
                  <c:v>0.8928571428571429</c:v>
                </c:pt>
                <c:pt idx="6">
                  <c:v>0.90476190476190477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E47-4DFE-8E55-ADDE911CF6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93870072"/>
        <c:axId val="79387400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'APP-Time'!$P$57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'APP-Time'!$O$58:$O$64</c15:sqref>
                        </c15:formulaRef>
                      </c:ext>
                    </c:extLst>
                    <c:strCache>
                      <c:ptCount val="7"/>
                      <c:pt idx="0">
                        <c:v>Report to EP within 30 days</c:v>
                      </c:pt>
                      <c:pt idx="1">
                        <c:v>Visit to conditions -within 3m</c:v>
                      </c:pt>
                      <c:pt idx="2">
                        <c:v>Visit to conditions - within 4m</c:v>
                      </c:pt>
                      <c:pt idx="3">
                        <c:v>Visit to outcome - within 3m</c:v>
                      </c:pt>
                      <c:pt idx="4">
                        <c:v>Visit to outcome - within 4m</c:v>
                      </c:pt>
                      <c:pt idx="5">
                        <c:v>Visit to outcome - within 5m</c:v>
                      </c:pt>
                      <c:pt idx="6">
                        <c:v>Visit to outcome - within 6m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'APP-Time'!$P$58:$P$64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6E47-4DFE-8E55-ADDE911CF669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'APP-Time'!$Q$57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'APP-Time'!$O$58:$O$64</c15:sqref>
                        </c15:formulaRef>
                      </c:ext>
                    </c:extLst>
                    <c:strCache>
                      <c:ptCount val="7"/>
                      <c:pt idx="0">
                        <c:v>Report to EP within 30 days</c:v>
                      </c:pt>
                      <c:pt idx="1">
                        <c:v>Visit to conditions -within 3m</c:v>
                      </c:pt>
                      <c:pt idx="2">
                        <c:v>Visit to conditions - within 4m</c:v>
                      </c:pt>
                      <c:pt idx="3">
                        <c:v>Visit to outcome - within 3m</c:v>
                      </c:pt>
                      <c:pt idx="4">
                        <c:v>Visit to outcome - within 4m</c:v>
                      </c:pt>
                      <c:pt idx="5">
                        <c:v>Visit to outcome - within 5m</c:v>
                      </c:pt>
                      <c:pt idx="6">
                        <c:v>Visit to outcome - within 6m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'APP-Time'!$Q$58:$Q$64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6E47-4DFE-8E55-ADDE911CF669}"/>
                  </c:ext>
                </c:extLst>
              </c15:ser>
            </c15:filteredBarSeries>
          </c:ext>
        </c:extLst>
      </c:barChart>
      <c:catAx>
        <c:axId val="793870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3874008"/>
        <c:crosses val="autoZero"/>
        <c:auto val="1"/>
        <c:lblAlgn val="ctr"/>
        <c:lblOffset val="100"/>
        <c:noMultiLvlLbl val="0"/>
      </c:catAx>
      <c:valAx>
        <c:axId val="793874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3870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 b="1">
                <a:latin typeface="Arial" panose="020B0604020202020204" pitchFamily="34" charset="0"/>
                <a:cs typeface="Arial" panose="020B0604020202020204" pitchFamily="34" charset="0"/>
              </a:rPr>
              <a:t>Most visited programmes by profession and reason for visit</a:t>
            </a:r>
          </a:p>
        </c:rich>
      </c:tx>
      <c:layout>
        <c:manualLayout>
          <c:xMode val="edge"/>
          <c:yMode val="edge"/>
          <c:x val="0.20823954462904853"/>
          <c:y val="1.94174757281553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3257673475412151E-2"/>
          <c:y val="0.11679611650485439"/>
          <c:w val="0.9339224406240173"/>
          <c:h val="0.673423210158431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'APP - Reason for visit'!$B$30</c:f>
              <c:strCache>
                <c:ptCount val="1"/>
                <c:pt idx="0">
                  <c:v>Annual monitoring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'APP - Reason for visit'!$A$32:$A$50</c15:sqref>
                  </c15:fullRef>
                </c:ext>
              </c:extLst>
              <c:f>('APP - Reason for visit'!$A$32,'APP - Reason for visit'!$A$34,'APP - Reason for visit'!$A$36,'APP - Reason for visit'!$A$38,'APP - Reason for visit'!$A$41:$A$42,'APP - Reason for visit'!$A$45,'APP - Reason for visit'!$A$48,'APP - Reason for visit'!$A$50)</c:f>
              <c:strCache>
                <c:ptCount val="9"/>
                <c:pt idx="0">
                  <c:v>Arts therapist</c:v>
                </c:pt>
                <c:pt idx="1">
                  <c:v>Chiropodist / podiatrist</c:v>
                </c:pt>
                <c:pt idx="2">
                  <c:v>Dietitian</c:v>
                </c:pt>
                <c:pt idx="3">
                  <c:v>Occupational therapist</c:v>
                </c:pt>
                <c:pt idx="4">
                  <c:v>Paramedic</c:v>
                </c:pt>
                <c:pt idx="5">
                  <c:v>Physiotherapist</c:v>
                </c:pt>
                <c:pt idx="6">
                  <c:v>Prescribing (SP/IP)</c:v>
                </c:pt>
                <c:pt idx="7">
                  <c:v>Radiographer</c:v>
                </c:pt>
                <c:pt idx="8">
                  <c:v>Speech and language therapist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'APP - Reason for visit'!$B$32:$B$50</c15:sqref>
                  </c15:fullRef>
                </c:ext>
              </c:extLst>
              <c:f>('APP - Reason for visit'!$B$32,'APP - Reason for visit'!$B$34,'APP - Reason for visit'!$B$36,'APP - Reason for visit'!$B$38,'APP - Reason for visit'!$B$41:$B$42,'APP - Reason for visit'!$B$45,'APP - Reason for visit'!$B$48,'APP - Reason for visit'!$B$50)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9A-452B-B310-93DFD4959B17}"/>
            </c:ext>
          </c:extLst>
        </c:ser>
        <c:ser>
          <c:idx val="1"/>
          <c:order val="1"/>
          <c:tx>
            <c:strRef>
              <c:f>'APP - Reason for visit'!$C$30</c:f>
              <c:strCache>
                <c:ptCount val="1"/>
                <c:pt idx="0">
                  <c:v>Major change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'APP - Reason for visit'!$A$32:$A$50</c15:sqref>
                  </c15:fullRef>
                </c:ext>
              </c:extLst>
              <c:f>('APP - Reason for visit'!$A$32,'APP - Reason for visit'!$A$34,'APP - Reason for visit'!$A$36,'APP - Reason for visit'!$A$38,'APP - Reason for visit'!$A$41:$A$42,'APP - Reason for visit'!$A$45,'APP - Reason for visit'!$A$48,'APP - Reason for visit'!$A$50)</c:f>
              <c:strCache>
                <c:ptCount val="9"/>
                <c:pt idx="0">
                  <c:v>Arts therapist</c:v>
                </c:pt>
                <c:pt idx="1">
                  <c:v>Chiropodist / podiatrist</c:v>
                </c:pt>
                <c:pt idx="2">
                  <c:v>Dietitian</c:v>
                </c:pt>
                <c:pt idx="3">
                  <c:v>Occupational therapist</c:v>
                </c:pt>
                <c:pt idx="4">
                  <c:v>Paramedic</c:v>
                </c:pt>
                <c:pt idx="5">
                  <c:v>Physiotherapist</c:v>
                </c:pt>
                <c:pt idx="6">
                  <c:v>Prescribing (SP/IP)</c:v>
                </c:pt>
                <c:pt idx="7">
                  <c:v>Radiographer</c:v>
                </c:pt>
                <c:pt idx="8">
                  <c:v>Speech and language therapist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'APP - Reason for visit'!$C$32:$C$50</c15:sqref>
                  </c15:fullRef>
                </c:ext>
              </c:extLst>
              <c:f>('APP - Reason for visit'!$C$32,'APP - Reason for visit'!$C$34,'APP - Reason for visit'!$C$36,'APP - Reason for visit'!$C$38,'APP - Reason for visit'!$C$41:$C$42,'APP - Reason for visit'!$C$45,'APP - Reason for visit'!$C$48,'APP - Reason for visit'!$C$50)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9A-452B-B310-93DFD4959B17}"/>
            </c:ext>
          </c:extLst>
        </c:ser>
        <c:ser>
          <c:idx val="2"/>
          <c:order val="2"/>
          <c:tx>
            <c:strRef>
              <c:f>'APP - Reason for visit'!$D$30</c:f>
              <c:strCache>
                <c:ptCount val="1"/>
                <c:pt idx="0">
                  <c:v>New profession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'APP - Reason for visit'!$A$32:$A$50</c15:sqref>
                  </c15:fullRef>
                </c:ext>
              </c:extLst>
              <c:f>('APP - Reason for visit'!$A$32,'APP - Reason for visit'!$A$34,'APP - Reason for visit'!$A$36,'APP - Reason for visit'!$A$38,'APP - Reason for visit'!$A$41:$A$42,'APP - Reason for visit'!$A$45,'APP - Reason for visit'!$A$48,'APP - Reason for visit'!$A$50)</c:f>
              <c:strCache>
                <c:ptCount val="9"/>
                <c:pt idx="0">
                  <c:v>Arts therapist</c:v>
                </c:pt>
                <c:pt idx="1">
                  <c:v>Chiropodist / podiatrist</c:v>
                </c:pt>
                <c:pt idx="2">
                  <c:v>Dietitian</c:v>
                </c:pt>
                <c:pt idx="3">
                  <c:v>Occupational therapist</c:v>
                </c:pt>
                <c:pt idx="4">
                  <c:v>Paramedic</c:v>
                </c:pt>
                <c:pt idx="5">
                  <c:v>Physiotherapist</c:v>
                </c:pt>
                <c:pt idx="6">
                  <c:v>Prescribing (SP/IP)</c:v>
                </c:pt>
                <c:pt idx="7">
                  <c:v>Radiographer</c:v>
                </c:pt>
                <c:pt idx="8">
                  <c:v>Speech and language therapist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'APP - Reason for visit'!$D$32:$D$50</c15:sqref>
                  </c15:fullRef>
                </c:ext>
              </c:extLst>
              <c:f>('APP - Reason for visit'!$D$32,'APP - Reason for visit'!$D$34,'APP - Reason for visit'!$D$36,'APP - Reason for visit'!$D$38,'APP - Reason for visit'!$D$41:$D$42,'APP - Reason for visit'!$D$45,'APP - Reason for visit'!$D$48,'APP - Reason for visit'!$D$50)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9A-452B-B310-93DFD4959B17}"/>
            </c:ext>
          </c:extLst>
        </c:ser>
        <c:ser>
          <c:idx val="3"/>
          <c:order val="3"/>
          <c:tx>
            <c:strRef>
              <c:f>'APP - Reason for visit'!$E$30</c:f>
              <c:strCache>
                <c:ptCount val="1"/>
                <c:pt idx="0">
                  <c:v>New programme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'APP - Reason for visit'!$A$32:$A$50</c15:sqref>
                  </c15:fullRef>
                </c:ext>
              </c:extLst>
              <c:f>('APP - Reason for visit'!$A$32,'APP - Reason for visit'!$A$34,'APP - Reason for visit'!$A$36,'APP - Reason for visit'!$A$38,'APP - Reason for visit'!$A$41:$A$42,'APP - Reason for visit'!$A$45,'APP - Reason for visit'!$A$48,'APP - Reason for visit'!$A$50)</c:f>
              <c:strCache>
                <c:ptCount val="9"/>
                <c:pt idx="0">
                  <c:v>Arts therapist</c:v>
                </c:pt>
                <c:pt idx="1">
                  <c:v>Chiropodist / podiatrist</c:v>
                </c:pt>
                <c:pt idx="2">
                  <c:v>Dietitian</c:v>
                </c:pt>
                <c:pt idx="3">
                  <c:v>Occupational therapist</c:v>
                </c:pt>
                <c:pt idx="4">
                  <c:v>Paramedic</c:v>
                </c:pt>
                <c:pt idx="5">
                  <c:v>Physiotherapist</c:v>
                </c:pt>
                <c:pt idx="6">
                  <c:v>Prescribing (SP/IP)</c:v>
                </c:pt>
                <c:pt idx="7">
                  <c:v>Radiographer</c:v>
                </c:pt>
                <c:pt idx="8">
                  <c:v>Speech and language therapist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'APP - Reason for visit'!$E$32:$E$50</c15:sqref>
                  </c15:fullRef>
                </c:ext>
              </c:extLst>
              <c:f>('APP - Reason for visit'!$E$32,'APP - Reason for visit'!$E$34,'APP - Reason for visit'!$E$36,'APP - Reason for visit'!$E$38,'APP - Reason for visit'!$E$41:$E$42,'APP - Reason for visit'!$E$45,'APP - Reason for visit'!$E$48,'APP - Reason for visit'!$E$50)</c:f>
              <c:numCache>
                <c:formatCode>0</c:formatCode>
                <c:ptCount val="9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11</c:v>
                </c:pt>
                <c:pt idx="4">
                  <c:v>23</c:v>
                </c:pt>
                <c:pt idx="5">
                  <c:v>20</c:v>
                </c:pt>
                <c:pt idx="6">
                  <c:v>10</c:v>
                </c:pt>
                <c:pt idx="7">
                  <c:v>9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09A-452B-B310-93DFD4959B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671893816"/>
        <c:axId val="671892832"/>
      </c:barChart>
      <c:catAx>
        <c:axId val="671893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1892832"/>
        <c:crosses val="autoZero"/>
        <c:auto val="1"/>
        <c:lblAlgn val="ctr"/>
        <c:lblOffset val="100"/>
        <c:noMultiLvlLbl val="0"/>
      </c:catAx>
      <c:valAx>
        <c:axId val="671892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1893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'APP - Reason for visit'!$A$65:$A$70</c:f>
              <c:strCache>
                <c:ptCount val="6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  <c:pt idx="5">
                  <c:v>2019-20</c:v>
                </c:pt>
              </c:strCache>
            </c:strRef>
          </c:cat>
          <c:val>
            <c:numRef>
              <c:f>'APP - Reason for visit'!$B$65:$B$70</c:f>
              <c:numCache>
                <c:formatCode>General</c:formatCode>
                <c:ptCount val="6"/>
                <c:pt idx="0">
                  <c:v>110</c:v>
                </c:pt>
                <c:pt idx="1">
                  <c:v>86</c:v>
                </c:pt>
                <c:pt idx="2">
                  <c:v>114</c:v>
                </c:pt>
                <c:pt idx="3" formatCode="0">
                  <c:v>114</c:v>
                </c:pt>
                <c:pt idx="4" formatCode="0">
                  <c:v>142</c:v>
                </c:pt>
                <c:pt idx="5" formatCode="0">
                  <c:v>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68-432A-8473-C8ED0D1EC7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7786856"/>
        <c:axId val="237787512"/>
      </c:barChart>
      <c:catAx>
        <c:axId val="237786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787512"/>
        <c:crosses val="autoZero"/>
        <c:auto val="1"/>
        <c:lblAlgn val="ctr"/>
        <c:lblOffset val="100"/>
        <c:noMultiLvlLbl val="0"/>
      </c:catAx>
      <c:valAx>
        <c:axId val="2377875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786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'APP - Outcomes'!$A$23</c:f>
              <c:strCache>
                <c:ptCount val="1"/>
                <c:pt idx="0">
                  <c:v>Approval of report without any conditions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('APP - Outcomes'!$B$22,'APP - Outcomes'!$D$22,'APP - Outcomes'!$F$22)</c:f>
              <c:strCache>
                <c:ptCount val="3"/>
                <c:pt idx="0">
                  <c:v>2019-20</c:v>
                </c:pt>
                <c:pt idx="1">
                  <c:v>2018-19</c:v>
                </c:pt>
                <c:pt idx="2">
                  <c:v>2017-18</c:v>
                </c:pt>
              </c:strCache>
            </c:strRef>
          </c:cat>
          <c:val>
            <c:numRef>
              <c:f>('APP - Outcomes'!$C$23,'APP - Outcomes'!$E$23,'APP - Outcomes'!$G$23)</c:f>
              <c:numCache>
                <c:formatCode>0%</c:formatCode>
                <c:ptCount val="3"/>
                <c:pt idx="0">
                  <c:v>0.2857142857142857</c:v>
                </c:pt>
                <c:pt idx="1">
                  <c:v>3.5714285714285712E-2</c:v>
                </c:pt>
                <c:pt idx="2">
                  <c:v>7.2164948453608241E-2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5C-4FB5-BD58-63A0FAB37ED8}"/>
            </c:ext>
          </c:extLst>
        </c:ser>
        <c:ser>
          <c:idx val="1"/>
          <c:order val="1"/>
          <c:tx>
            <c:strRef>
              <c:f>'APP - Outcomes'!$A$24</c:f>
              <c:strCache>
                <c:ptCount val="1"/>
                <c:pt idx="0">
                  <c:v>Approval of report with conditions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('APP - Outcomes'!$B$22,'APP - Outcomes'!$D$22,'APP - Outcomes'!$F$22)</c:f>
              <c:strCache>
                <c:ptCount val="3"/>
                <c:pt idx="0">
                  <c:v>2019-20</c:v>
                </c:pt>
                <c:pt idx="1">
                  <c:v>2018-19</c:v>
                </c:pt>
                <c:pt idx="2">
                  <c:v>2017-18</c:v>
                </c:pt>
              </c:strCache>
            </c:strRef>
          </c:cat>
          <c:val>
            <c:numRef>
              <c:f>('APP - Outcomes'!$C$24,'APP - Outcomes'!$E$24,'APP - Outcomes'!$G$24)</c:f>
              <c:numCache>
                <c:formatCode>0%</c:formatCode>
                <c:ptCount val="3"/>
                <c:pt idx="0">
                  <c:v>0.69047619047619047</c:v>
                </c:pt>
                <c:pt idx="1">
                  <c:v>0.9464285714285714</c:v>
                </c:pt>
                <c:pt idx="2">
                  <c:v>0.91752577319587625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5C-4FB5-BD58-63A0FAB37ED8}"/>
            </c:ext>
          </c:extLst>
        </c:ser>
        <c:ser>
          <c:idx val="2"/>
          <c:order val="2"/>
          <c:tx>
            <c:strRef>
              <c:f>'APP - Outcomes'!$A$25</c:f>
              <c:strCache>
                <c:ptCount val="1"/>
                <c:pt idx="0">
                  <c:v>Further visit required as part of response to conditions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('APP - Outcomes'!$B$22,'APP - Outcomes'!$D$22,'APP - Outcomes'!$F$22)</c:f>
              <c:strCache>
                <c:ptCount val="3"/>
                <c:pt idx="0">
                  <c:v>2019-20</c:v>
                </c:pt>
                <c:pt idx="1">
                  <c:v>2018-19</c:v>
                </c:pt>
                <c:pt idx="2">
                  <c:v>2017-18</c:v>
                </c:pt>
              </c:strCache>
            </c:strRef>
          </c:cat>
          <c:val>
            <c:numRef>
              <c:f>('APP - Outcomes'!$C$25,'APP - Outcomes'!$E$25,'APP - Outcomes'!$G$25)</c:f>
              <c:numCache>
                <c:formatCode>0%</c:formatCode>
                <c:ptCount val="3"/>
                <c:pt idx="0">
                  <c:v>2.3809523809523808E-2</c:v>
                </c:pt>
                <c:pt idx="1">
                  <c:v>1.7857142857142856E-2</c:v>
                </c:pt>
                <c:pt idx="2">
                  <c:v>1.0309278350515464E-2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C5C-4FB5-BD58-63A0FAB37E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11744752"/>
        <c:axId val="811743440"/>
      </c:barChart>
      <c:catAx>
        <c:axId val="811744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1743440"/>
        <c:crosses val="autoZero"/>
        <c:auto val="1"/>
        <c:lblAlgn val="ctr"/>
        <c:lblOffset val="100"/>
        <c:noMultiLvlLbl val="0"/>
      </c:catAx>
      <c:valAx>
        <c:axId val="81174344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1744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4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5</xdr:row>
      <xdr:rowOff>66676</xdr:rowOff>
    </xdr:from>
    <xdr:to>
      <xdr:col>6</xdr:col>
      <xdr:colOff>238125</xdr:colOff>
      <xdr:row>19</xdr:row>
      <xdr:rowOff>142876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219076</xdr:colOff>
      <xdr:row>38</xdr:row>
      <xdr:rowOff>104775</xdr:rowOff>
    </xdr:from>
    <xdr:to>
      <xdr:col>6</xdr:col>
      <xdr:colOff>476250</xdr:colOff>
      <xdr:row>56</xdr:row>
      <xdr:rowOff>161924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95250</xdr:colOff>
      <xdr:row>4</xdr:row>
      <xdr:rowOff>136071</xdr:rowOff>
    </xdr:from>
    <xdr:to>
      <xdr:col>11</xdr:col>
      <xdr:colOff>476250</xdr:colOff>
      <xdr:row>19</xdr:row>
      <xdr:rowOff>47625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476251</xdr:colOff>
      <xdr:row>38</xdr:row>
      <xdr:rowOff>161925</xdr:rowOff>
    </xdr:from>
    <xdr:to>
      <xdr:col>11</xdr:col>
      <xdr:colOff>361951</xdr:colOff>
      <xdr:row>56</xdr:row>
      <xdr:rowOff>47625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23812</xdr:colOff>
      <xdr:row>4</xdr:row>
      <xdr:rowOff>133350</xdr:rowOff>
    </xdr:from>
    <xdr:to>
      <xdr:col>20</xdr:col>
      <xdr:colOff>517071</xdr:colOff>
      <xdr:row>18</xdr:row>
      <xdr:rowOff>171450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466725</xdr:colOff>
      <xdr:row>37</xdr:row>
      <xdr:rowOff>57150</xdr:rowOff>
    </xdr:from>
    <xdr:to>
      <xdr:col>21</xdr:col>
      <xdr:colOff>314325</xdr:colOff>
      <xdr:row>54</xdr:row>
      <xdr:rowOff>171449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2</xdr:row>
      <xdr:rowOff>157161</xdr:rowOff>
    </xdr:from>
    <xdr:to>
      <xdr:col>10</xdr:col>
      <xdr:colOff>276225</xdr:colOff>
      <xdr:row>21</xdr:row>
      <xdr:rowOff>28574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7</xdr:row>
      <xdr:rowOff>47625</xdr:rowOff>
    </xdr:from>
    <xdr:to>
      <xdr:col>7</xdr:col>
      <xdr:colOff>561975</xdr:colOff>
      <xdr:row>23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2</xdr:row>
      <xdr:rowOff>38100</xdr:rowOff>
    </xdr:from>
    <xdr:to>
      <xdr:col>11</xdr:col>
      <xdr:colOff>0</xdr:colOff>
      <xdr:row>26</xdr:row>
      <xdr:rowOff>156882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33617</xdr:rowOff>
    </xdr:from>
    <xdr:to>
      <xdr:col>2</xdr:col>
      <xdr:colOff>907676</xdr:colOff>
      <xdr:row>62</xdr:row>
      <xdr:rowOff>78442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123264</xdr:colOff>
      <xdr:row>3</xdr:row>
      <xdr:rowOff>107575</xdr:rowOff>
    </xdr:from>
    <xdr:to>
      <xdr:col>1</xdr:col>
      <xdr:colOff>694765</xdr:colOff>
      <xdr:row>20</xdr:row>
      <xdr:rowOff>78440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200026</xdr:colOff>
      <xdr:row>8</xdr:row>
      <xdr:rowOff>114300</xdr:rowOff>
    </xdr:from>
    <xdr:to>
      <xdr:col>6</xdr:col>
      <xdr:colOff>38100</xdr:colOff>
      <xdr:row>24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30</xdr:row>
      <xdr:rowOff>114300</xdr:rowOff>
    </xdr:from>
    <xdr:to>
      <xdr:col>3</xdr:col>
      <xdr:colOff>266700</xdr:colOff>
      <xdr:row>48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209548</xdr:colOff>
      <xdr:row>26</xdr:row>
      <xdr:rowOff>185737</xdr:rowOff>
    </xdr:from>
    <xdr:to>
      <xdr:col>7</xdr:col>
      <xdr:colOff>627528</xdr:colOff>
      <xdr:row>42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66674</xdr:colOff>
      <xdr:row>3</xdr:row>
      <xdr:rowOff>90486</xdr:rowOff>
    </xdr:from>
    <xdr:to>
      <xdr:col>6</xdr:col>
      <xdr:colOff>627528</xdr:colOff>
      <xdr:row>18</xdr:row>
      <xdr:rowOff>76199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4</xdr:row>
      <xdr:rowOff>28575</xdr:rowOff>
    </xdr:from>
    <xdr:to>
      <xdr:col>6</xdr:col>
      <xdr:colOff>649940</xdr:colOff>
      <xdr:row>23</xdr:row>
      <xdr:rowOff>11205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11206</xdr:colOff>
      <xdr:row>33</xdr:row>
      <xdr:rowOff>147637</xdr:rowOff>
    </xdr:from>
    <xdr:to>
      <xdr:col>7</xdr:col>
      <xdr:colOff>22412</xdr:colOff>
      <xdr:row>49</xdr:row>
      <xdr:rowOff>33617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22411</xdr:colOff>
      <xdr:row>4</xdr:row>
      <xdr:rowOff>0</xdr:rowOff>
    </xdr:from>
    <xdr:to>
      <xdr:col>14</xdr:col>
      <xdr:colOff>390525</xdr:colOff>
      <xdr:row>23</xdr:row>
      <xdr:rowOff>19050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14</xdr:row>
      <xdr:rowOff>57150</xdr:rowOff>
    </xdr:from>
    <xdr:to>
      <xdr:col>5</xdr:col>
      <xdr:colOff>647700</xdr:colOff>
      <xdr:row>28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85725</xdr:rowOff>
    </xdr:from>
    <xdr:to>
      <xdr:col>2</xdr:col>
      <xdr:colOff>790575</xdr:colOff>
      <xdr:row>18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28575</xdr:rowOff>
    </xdr:from>
    <xdr:to>
      <xdr:col>8</xdr:col>
      <xdr:colOff>314325</xdr:colOff>
      <xdr:row>15</xdr:row>
      <xdr:rowOff>166687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161925</xdr:colOff>
      <xdr:row>1</xdr:row>
      <xdr:rowOff>128587</xdr:rowOff>
    </xdr:from>
    <xdr:to>
      <xdr:col>16</xdr:col>
      <xdr:colOff>438150</xdr:colOff>
      <xdr:row>16</xdr:row>
      <xdr:rowOff>14287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TC%20data%20set%20-%20APP%2014.12.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ducation/Publications/Annual%20reports/Annual%20report%202017-18/1.%20APP/APP%20assessment%20data%2007.01.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ducation/Projects/Projects%202020-21/Annual%20data%20set/Last%20year%20report%20&amp;%20data%20set/1.%20APP/ETC%20data%20set%20-%20APP%2008.01.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ETC%20data%20set%20-%20MC%2014.12.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Education%20data%20set%202019-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ducation/Publications/Annual%20reports/Annual%20report%202017-18/3.%20MC/MC%20assessment%20data%2007.01.1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ETC%20data%20set%20-%20AM%2014.12.20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ducation/Publications/Annual%20reports/Annual%20report%202016-17/ETC%20data%20set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Approved%20programmes%201.9.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TC data set - APP"/>
      <sheetName val="Time data"/>
      <sheetName val="APP-Time"/>
      <sheetName val="APP - Reason for visit"/>
      <sheetName val="APP - Outcomes"/>
      <sheetName val="APP - Cancellations"/>
      <sheetName val="hiddenSheet"/>
    </sheetNames>
    <sheetDataSet>
      <sheetData sheetId="0">
        <row r="1">
          <cell r="I1" t="str">
            <v>Profession (Programme) (Programme)</v>
          </cell>
          <cell r="M1" t="str">
            <v>Entitlement (Programme) (Programme)</v>
          </cell>
          <cell r="O1" t="str">
            <v>Reason for visit</v>
          </cell>
          <cell r="S1" t="str">
            <v>Reason visit cancelled (APP)</v>
          </cell>
          <cell r="W1" t="str">
            <v>Visitors recommendation (1) (APP)</v>
          </cell>
          <cell r="AA1" t="str">
            <v>ETCP outcome (1) (APP)</v>
          </cell>
          <cell r="AC1" t="str">
            <v>Visitors recommendation (2) (APP)</v>
          </cell>
          <cell r="AD1" t="str">
            <v>ETCP outcome (2) (APP)</v>
          </cell>
        </row>
        <row r="2">
          <cell r="I2" t="str">
            <v>Dietitian</v>
          </cell>
          <cell r="M2" t="str">
            <v/>
          </cell>
          <cell r="O2" t="str">
            <v>New programme</v>
          </cell>
          <cell r="S2" t="str">
            <v>Initiated by EP</v>
          </cell>
          <cell r="W2" t="str">
            <v/>
          </cell>
          <cell r="AA2" t="str">
            <v/>
          </cell>
          <cell r="AC2" t="str">
            <v/>
          </cell>
          <cell r="AD2" t="str">
            <v/>
          </cell>
        </row>
        <row r="3">
          <cell r="I3" t="str">
            <v>Paramedic</v>
          </cell>
          <cell r="M3" t="str">
            <v/>
          </cell>
          <cell r="O3" t="str">
            <v>New programme</v>
          </cell>
          <cell r="S3" t="str">
            <v>Joint Decision</v>
          </cell>
          <cell r="W3" t="str">
            <v/>
          </cell>
          <cell r="AA3" t="str">
            <v/>
          </cell>
          <cell r="AC3" t="str">
            <v/>
          </cell>
          <cell r="AD3" t="str">
            <v/>
          </cell>
        </row>
        <row r="4">
          <cell r="I4" t="str">
            <v>Paramedic</v>
          </cell>
          <cell r="M4" t="str">
            <v/>
          </cell>
          <cell r="O4" t="str">
            <v>New programme</v>
          </cell>
          <cell r="S4" t="str">
            <v>Joint Decision</v>
          </cell>
          <cell r="W4" t="str">
            <v/>
          </cell>
          <cell r="AA4" t="str">
            <v/>
          </cell>
          <cell r="AC4" t="str">
            <v/>
          </cell>
          <cell r="AD4" t="str">
            <v/>
          </cell>
        </row>
        <row r="5">
          <cell r="I5" t="str">
            <v>Paramedic</v>
          </cell>
          <cell r="M5" t="str">
            <v/>
          </cell>
          <cell r="O5" t="str">
            <v>New programme</v>
          </cell>
          <cell r="S5" t="str">
            <v>Joint Decision</v>
          </cell>
          <cell r="W5" t="str">
            <v/>
          </cell>
          <cell r="AA5" t="str">
            <v/>
          </cell>
          <cell r="AC5" t="str">
            <v/>
          </cell>
          <cell r="AD5" t="str">
            <v/>
          </cell>
        </row>
        <row r="6">
          <cell r="I6" t="str">
            <v>Paramedic</v>
          </cell>
          <cell r="M6" t="str">
            <v/>
          </cell>
          <cell r="O6" t="str">
            <v>New programme</v>
          </cell>
          <cell r="S6" t="str">
            <v>Initiated by EP</v>
          </cell>
          <cell r="W6" t="str">
            <v/>
          </cell>
          <cell r="AA6" t="str">
            <v/>
          </cell>
          <cell r="AC6" t="str">
            <v/>
          </cell>
          <cell r="AD6" t="str">
            <v/>
          </cell>
        </row>
        <row r="7">
          <cell r="I7" t="str">
            <v>Paramedic</v>
          </cell>
          <cell r="M7" t="str">
            <v/>
          </cell>
          <cell r="O7" t="str">
            <v>New programme</v>
          </cell>
          <cell r="S7" t="str">
            <v>Initiated by EP</v>
          </cell>
          <cell r="W7" t="str">
            <v/>
          </cell>
          <cell r="AA7" t="str">
            <v/>
          </cell>
          <cell r="AC7" t="str">
            <v/>
          </cell>
          <cell r="AD7" t="str">
            <v/>
          </cell>
        </row>
        <row r="8">
          <cell r="I8" t="str">
            <v>Paramedic</v>
          </cell>
          <cell r="M8" t="str">
            <v/>
          </cell>
          <cell r="O8" t="str">
            <v>Major change</v>
          </cell>
          <cell r="S8" t="str">
            <v>Initiated by EP</v>
          </cell>
          <cell r="W8" t="str">
            <v/>
          </cell>
          <cell r="AA8" t="str">
            <v/>
          </cell>
          <cell r="AC8" t="str">
            <v/>
          </cell>
          <cell r="AD8" t="str">
            <v/>
          </cell>
        </row>
        <row r="9">
          <cell r="I9" t="str">
            <v>Paramedic</v>
          </cell>
          <cell r="M9" t="str">
            <v/>
          </cell>
          <cell r="O9" t="str">
            <v>Major change</v>
          </cell>
          <cell r="S9" t="str">
            <v>Initiated by EP</v>
          </cell>
          <cell r="W9" t="str">
            <v/>
          </cell>
          <cell r="AA9" t="str">
            <v/>
          </cell>
          <cell r="AC9" t="str">
            <v/>
          </cell>
          <cell r="AD9" t="str">
            <v/>
          </cell>
        </row>
        <row r="10">
          <cell r="I10" t="str">
            <v>Arts therapist</v>
          </cell>
          <cell r="M10" t="str">
            <v/>
          </cell>
          <cell r="O10" t="str">
            <v>New programme</v>
          </cell>
          <cell r="S10" t="str">
            <v>Initiated by EP</v>
          </cell>
          <cell r="W10" t="str">
            <v/>
          </cell>
          <cell r="AA10" t="str">
            <v/>
          </cell>
          <cell r="AC10" t="str">
            <v/>
          </cell>
          <cell r="AD10" t="str">
            <v/>
          </cell>
        </row>
        <row r="11">
          <cell r="I11" t="str">
            <v>Arts therapist</v>
          </cell>
          <cell r="M11" t="str">
            <v/>
          </cell>
          <cell r="O11" t="str">
            <v>New programme</v>
          </cell>
          <cell r="S11" t="str">
            <v>Initiated by EP</v>
          </cell>
          <cell r="W11" t="str">
            <v/>
          </cell>
          <cell r="AA11" t="str">
            <v/>
          </cell>
          <cell r="AC11" t="str">
            <v/>
          </cell>
          <cell r="AD11" t="str">
            <v/>
          </cell>
        </row>
        <row r="12">
          <cell r="I12" t="str">
            <v>Arts therapist</v>
          </cell>
          <cell r="M12" t="str">
            <v/>
          </cell>
          <cell r="O12" t="str">
            <v>New programme</v>
          </cell>
          <cell r="S12" t="str">
            <v>Initiated by EP</v>
          </cell>
          <cell r="W12" t="str">
            <v/>
          </cell>
          <cell r="AA12" t="str">
            <v/>
          </cell>
          <cell r="AC12" t="str">
            <v/>
          </cell>
          <cell r="AD12" t="str">
            <v/>
          </cell>
        </row>
        <row r="13">
          <cell r="I13" t="str">
            <v>Physiotherapist</v>
          </cell>
          <cell r="M13" t="str">
            <v/>
          </cell>
          <cell r="O13" t="str">
            <v>New programme</v>
          </cell>
          <cell r="S13" t="str">
            <v>Initiated by EP</v>
          </cell>
          <cell r="AA13" t="str">
            <v/>
          </cell>
          <cell r="AC13" t="str">
            <v/>
          </cell>
          <cell r="AD13" t="str">
            <v/>
          </cell>
        </row>
        <row r="14">
          <cell r="I14" t="str">
            <v>Physiotherapist</v>
          </cell>
          <cell r="M14" t="str">
            <v/>
          </cell>
          <cell r="O14" t="str">
            <v>New programme</v>
          </cell>
          <cell r="S14" t="str">
            <v>Initiated by EP</v>
          </cell>
          <cell r="AA14" t="str">
            <v/>
          </cell>
          <cell r="AC14" t="str">
            <v/>
          </cell>
          <cell r="AD14" t="str">
            <v/>
          </cell>
        </row>
        <row r="15">
          <cell r="I15" t="str">
            <v>Physiotherapist</v>
          </cell>
          <cell r="M15" t="str">
            <v/>
          </cell>
          <cell r="O15" t="str">
            <v>New programme</v>
          </cell>
          <cell r="S15" t="str">
            <v>Initiated by EP</v>
          </cell>
          <cell r="W15" t="str">
            <v/>
          </cell>
          <cell r="AA15" t="str">
            <v/>
          </cell>
          <cell r="AC15" t="str">
            <v/>
          </cell>
          <cell r="AD15" t="str">
            <v/>
          </cell>
        </row>
        <row r="16">
          <cell r="I16" t="str">
            <v/>
          </cell>
          <cell r="M16" t="str">
            <v>Independent Prescribing</v>
          </cell>
          <cell r="O16" t="str">
            <v>New programme</v>
          </cell>
          <cell r="S16" t="str">
            <v>Initiated by EP</v>
          </cell>
          <cell r="W16" t="str">
            <v/>
          </cell>
          <cell r="AA16" t="str">
            <v/>
          </cell>
          <cell r="AC16" t="str">
            <v/>
          </cell>
          <cell r="AD16" t="str">
            <v/>
          </cell>
        </row>
        <row r="17">
          <cell r="I17" t="str">
            <v/>
          </cell>
          <cell r="M17" t="str">
            <v>Supplementary Prescribing</v>
          </cell>
          <cell r="O17" t="str">
            <v>New programme</v>
          </cell>
          <cell r="S17" t="str">
            <v>Initiated by EP</v>
          </cell>
          <cell r="W17" t="str">
            <v/>
          </cell>
          <cell r="AA17" t="str">
            <v/>
          </cell>
          <cell r="AC17" t="str">
            <v/>
          </cell>
          <cell r="AD17" t="str">
            <v/>
          </cell>
        </row>
        <row r="18">
          <cell r="I18" t="str">
            <v>Physiotherapist</v>
          </cell>
          <cell r="M18" t="str">
            <v/>
          </cell>
          <cell r="O18" t="str">
            <v>New programme</v>
          </cell>
          <cell r="S18" t="str">
            <v/>
          </cell>
          <cell r="W18" t="str">
            <v>1. Conditions</v>
          </cell>
          <cell r="AA18" t="str">
            <v>1 Conditions</v>
          </cell>
          <cell r="AC18" t="str">
            <v>4. Intent to Withdraw Approval / Not Approve</v>
          </cell>
          <cell r="AD18" t="str">
            <v>3. Approve / Reconfirm Approval</v>
          </cell>
        </row>
        <row r="19">
          <cell r="I19" t="str">
            <v>Physiotherapist</v>
          </cell>
          <cell r="M19" t="str">
            <v/>
          </cell>
          <cell r="O19" t="str">
            <v>New programme</v>
          </cell>
          <cell r="S19" t="str">
            <v/>
          </cell>
          <cell r="W19" t="str">
            <v>1. Conditions</v>
          </cell>
          <cell r="AA19" t="str">
            <v>1 Conditions</v>
          </cell>
          <cell r="AC19" t="str">
            <v>4. Intent to Withdraw Approval / Not Approve</v>
          </cell>
          <cell r="AD19" t="str">
            <v>3. Approve / Reconfirm Approval</v>
          </cell>
        </row>
        <row r="20">
          <cell r="I20" t="str">
            <v>Speech and language therapist</v>
          </cell>
          <cell r="M20" t="str">
            <v/>
          </cell>
          <cell r="O20" t="str">
            <v>New programme</v>
          </cell>
          <cell r="S20" t="str">
            <v/>
          </cell>
          <cell r="W20" t="str">
            <v>1. Conditions</v>
          </cell>
          <cell r="AA20" t="str">
            <v>1 Conditions</v>
          </cell>
          <cell r="AC20" t="str">
            <v>4. Intent to Withdraw Approval / Not Approve</v>
          </cell>
          <cell r="AD20" t="str">
            <v>3. Approve / Reconfirm Approval</v>
          </cell>
        </row>
        <row r="21">
          <cell r="I21" t="str">
            <v>Occupational therapist</v>
          </cell>
          <cell r="M21" t="str">
            <v/>
          </cell>
          <cell r="O21" t="str">
            <v>Major change</v>
          </cell>
          <cell r="S21" t="str">
            <v/>
          </cell>
          <cell r="W21" t="str">
            <v>1. Conditions</v>
          </cell>
          <cell r="AA21" t="str">
            <v>1 Conditions</v>
          </cell>
          <cell r="AC21" t="str">
            <v>3. Approve / Reconfirm Approval</v>
          </cell>
          <cell r="AD21" t="str">
            <v>3. Approve / Reconfirm Approval</v>
          </cell>
        </row>
        <row r="22">
          <cell r="I22" t="str">
            <v>Occupational therapist</v>
          </cell>
          <cell r="M22" t="str">
            <v/>
          </cell>
          <cell r="O22" t="str">
            <v>Major change</v>
          </cell>
          <cell r="S22" t="str">
            <v/>
          </cell>
          <cell r="W22" t="str">
            <v>1. Conditions</v>
          </cell>
          <cell r="AA22" t="str">
            <v>1 Conditions</v>
          </cell>
          <cell r="AC22" t="str">
            <v>3. Approve / Reconfirm Approval</v>
          </cell>
          <cell r="AD22" t="str">
            <v>3. Approve / Reconfirm Approval</v>
          </cell>
        </row>
        <row r="23">
          <cell r="I23" t="str">
            <v>Occupational therapist</v>
          </cell>
          <cell r="M23" t="str">
            <v/>
          </cell>
          <cell r="O23" t="str">
            <v>Major change</v>
          </cell>
          <cell r="S23" t="str">
            <v/>
          </cell>
          <cell r="W23" t="str">
            <v>1. Conditions</v>
          </cell>
          <cell r="AA23" t="str">
            <v>1 Conditions</v>
          </cell>
          <cell r="AC23" t="str">
            <v>3. Approve / Reconfirm Approval</v>
          </cell>
          <cell r="AD23" t="str">
            <v>3. Approve / Reconfirm Approval</v>
          </cell>
        </row>
        <row r="24">
          <cell r="I24" t="str">
            <v>Physiotherapist</v>
          </cell>
          <cell r="M24" t="str">
            <v/>
          </cell>
          <cell r="O24" t="str">
            <v>Major change</v>
          </cell>
          <cell r="S24" t="str">
            <v/>
          </cell>
          <cell r="W24" t="str">
            <v>1. Conditions</v>
          </cell>
          <cell r="AA24" t="str">
            <v>1 Conditions</v>
          </cell>
          <cell r="AC24" t="str">
            <v>3. Approve / Reconfirm Approval</v>
          </cell>
          <cell r="AD24" t="str">
            <v>3. Approve / Reconfirm Approval</v>
          </cell>
        </row>
        <row r="25">
          <cell r="I25" t="str">
            <v>Paramedic</v>
          </cell>
          <cell r="M25" t="str">
            <v/>
          </cell>
          <cell r="O25" t="str">
            <v>Major change</v>
          </cell>
          <cell r="S25" t="str">
            <v/>
          </cell>
          <cell r="W25" t="str">
            <v>1. Conditions</v>
          </cell>
          <cell r="AA25" t="str">
            <v>1 Conditions</v>
          </cell>
          <cell r="AC25" t="str">
            <v>3. Approve / Reconfirm Approval</v>
          </cell>
          <cell r="AD25" t="str">
            <v>3. Approve / Reconfirm Approval</v>
          </cell>
        </row>
        <row r="26">
          <cell r="I26" t="str">
            <v>Radiographer</v>
          </cell>
          <cell r="M26" t="str">
            <v/>
          </cell>
          <cell r="O26" t="str">
            <v>New programme</v>
          </cell>
          <cell r="S26" t="str">
            <v/>
          </cell>
          <cell r="W26" t="str">
            <v>1. Conditions</v>
          </cell>
          <cell r="AA26" t="str">
            <v>1 Conditions</v>
          </cell>
          <cell r="AC26" t="str">
            <v>3. Approve / Reconfirm Approval</v>
          </cell>
          <cell r="AD26" t="str">
            <v>3. Approve / Reconfirm Approval</v>
          </cell>
        </row>
        <row r="27">
          <cell r="I27" t="str">
            <v>Radiographer</v>
          </cell>
          <cell r="M27" t="str">
            <v/>
          </cell>
          <cell r="O27" t="str">
            <v>New programme</v>
          </cell>
          <cell r="S27" t="str">
            <v/>
          </cell>
          <cell r="W27" t="str">
            <v>1. Conditions</v>
          </cell>
          <cell r="AA27" t="str">
            <v>1 Conditions</v>
          </cell>
          <cell r="AC27" t="str">
            <v>3. Approve / Reconfirm Approval</v>
          </cell>
          <cell r="AD27" t="str">
            <v>3. Approve / Reconfirm Approval</v>
          </cell>
        </row>
        <row r="28">
          <cell r="I28" t="str">
            <v>Occupational therapist</v>
          </cell>
          <cell r="M28" t="str">
            <v/>
          </cell>
          <cell r="O28" t="str">
            <v>New programme</v>
          </cell>
          <cell r="S28" t="str">
            <v/>
          </cell>
          <cell r="W28" t="str">
            <v>1. Conditions</v>
          </cell>
          <cell r="AA28" t="str">
            <v>1 Conditions</v>
          </cell>
          <cell r="AC28" t="str">
            <v>3. Approve / Reconfirm Approval</v>
          </cell>
          <cell r="AD28" t="str">
            <v>3. Approve / Reconfirm Approval</v>
          </cell>
        </row>
        <row r="29">
          <cell r="I29" t="str">
            <v>Physiotherapist</v>
          </cell>
          <cell r="M29" t="str">
            <v/>
          </cell>
          <cell r="O29" t="str">
            <v>New programme</v>
          </cell>
          <cell r="S29" t="str">
            <v/>
          </cell>
          <cell r="W29" t="str">
            <v>1. Conditions</v>
          </cell>
          <cell r="AA29" t="str">
            <v>1 Conditions</v>
          </cell>
          <cell r="AC29" t="str">
            <v>3. Approve / Reconfirm Approval</v>
          </cell>
          <cell r="AD29" t="str">
            <v>3. Approve / Reconfirm Approval</v>
          </cell>
        </row>
        <row r="30">
          <cell r="I30" t="str">
            <v>Physiotherapist</v>
          </cell>
          <cell r="M30" t="str">
            <v/>
          </cell>
          <cell r="O30" t="str">
            <v>New programme</v>
          </cell>
          <cell r="S30" t="str">
            <v/>
          </cell>
          <cell r="W30" t="str">
            <v>1. Conditions</v>
          </cell>
          <cell r="AA30" t="str">
            <v>1 Conditions</v>
          </cell>
          <cell r="AC30" t="str">
            <v>3. Approve / Reconfirm Approval</v>
          </cell>
          <cell r="AD30" t="str">
            <v>3. Approve / Reconfirm Approval</v>
          </cell>
        </row>
        <row r="31">
          <cell r="I31" t="str">
            <v>Physiotherapist</v>
          </cell>
          <cell r="M31" t="str">
            <v/>
          </cell>
          <cell r="O31" t="str">
            <v>New programme</v>
          </cell>
          <cell r="S31" t="str">
            <v/>
          </cell>
          <cell r="W31" t="str">
            <v>1. Conditions</v>
          </cell>
          <cell r="AA31" t="str">
            <v>1 Conditions</v>
          </cell>
          <cell r="AC31" t="str">
            <v>3. Approve / Reconfirm Approval</v>
          </cell>
          <cell r="AD31" t="str">
            <v>3. Approve / Reconfirm Approval</v>
          </cell>
        </row>
        <row r="32">
          <cell r="I32" t="str">
            <v>Occupational therapist</v>
          </cell>
          <cell r="M32" t="str">
            <v/>
          </cell>
          <cell r="O32" t="str">
            <v>New programme</v>
          </cell>
          <cell r="S32" t="str">
            <v/>
          </cell>
          <cell r="W32" t="str">
            <v>1. Conditions</v>
          </cell>
          <cell r="AA32" t="str">
            <v>1 Conditions</v>
          </cell>
          <cell r="AC32" t="str">
            <v>3. Approve / Reconfirm Approval</v>
          </cell>
          <cell r="AD32" t="str">
            <v>3. Approve / Reconfirm Approval</v>
          </cell>
        </row>
        <row r="33">
          <cell r="I33" t="str">
            <v>Paramedic</v>
          </cell>
          <cell r="M33" t="str">
            <v/>
          </cell>
          <cell r="O33" t="str">
            <v>New programme</v>
          </cell>
          <cell r="S33" t="str">
            <v/>
          </cell>
          <cell r="W33" t="str">
            <v>1. Conditions</v>
          </cell>
          <cell r="AA33" t="str">
            <v>1 Conditions</v>
          </cell>
          <cell r="AC33" t="str">
            <v>3. Approve / Reconfirm Approval</v>
          </cell>
          <cell r="AD33" t="str">
            <v>3. Approve / Reconfirm Approval</v>
          </cell>
        </row>
        <row r="34">
          <cell r="I34" t="str">
            <v>Paramedic</v>
          </cell>
          <cell r="M34" t="str">
            <v/>
          </cell>
          <cell r="O34" t="str">
            <v>New programme</v>
          </cell>
          <cell r="S34" t="str">
            <v/>
          </cell>
          <cell r="W34" t="str">
            <v>1. Conditions</v>
          </cell>
          <cell r="AA34" t="str">
            <v>1 Conditions</v>
          </cell>
          <cell r="AC34" t="str">
            <v>3. Approve / Reconfirm Approval</v>
          </cell>
          <cell r="AD34" t="str">
            <v>3. Approve / Reconfirm Approval</v>
          </cell>
        </row>
        <row r="35">
          <cell r="I35" t="str">
            <v>Paramedic</v>
          </cell>
          <cell r="M35" t="str">
            <v/>
          </cell>
          <cell r="O35" t="str">
            <v>New programme</v>
          </cell>
          <cell r="S35" t="str">
            <v/>
          </cell>
          <cell r="W35" t="str">
            <v>1. Conditions</v>
          </cell>
          <cell r="AA35" t="str">
            <v>1 Conditions</v>
          </cell>
          <cell r="AC35" t="str">
            <v>3. Approve / Reconfirm Approval</v>
          </cell>
          <cell r="AD35" t="str">
            <v>3. Approve / Reconfirm Approval</v>
          </cell>
        </row>
        <row r="36">
          <cell r="I36" t="str">
            <v>Paramedic</v>
          </cell>
          <cell r="M36" t="str">
            <v/>
          </cell>
          <cell r="O36" t="str">
            <v>New programme</v>
          </cell>
          <cell r="S36" t="str">
            <v/>
          </cell>
          <cell r="W36" t="str">
            <v>1. Conditions</v>
          </cell>
          <cell r="AA36" t="str">
            <v>1 Conditions</v>
          </cell>
          <cell r="AC36" t="str">
            <v>3. Approve / Reconfirm Approval</v>
          </cell>
          <cell r="AD36" t="str">
            <v>3. Approve / Reconfirm Approval</v>
          </cell>
        </row>
        <row r="37">
          <cell r="I37" t="str">
            <v>Paramedic</v>
          </cell>
          <cell r="M37" t="str">
            <v/>
          </cell>
          <cell r="O37" t="str">
            <v>New programme</v>
          </cell>
          <cell r="S37" t="str">
            <v/>
          </cell>
          <cell r="W37" t="str">
            <v>1. Conditions</v>
          </cell>
          <cell r="AA37" t="str">
            <v>1 Conditions</v>
          </cell>
          <cell r="AC37" t="str">
            <v>3. Approve / Reconfirm Approval</v>
          </cell>
          <cell r="AD37" t="str">
            <v>3. Approve / Reconfirm Approval</v>
          </cell>
        </row>
        <row r="38">
          <cell r="I38" t="str">
            <v>Paramedic</v>
          </cell>
          <cell r="M38" t="str">
            <v/>
          </cell>
          <cell r="O38" t="str">
            <v>New programme</v>
          </cell>
          <cell r="S38" t="str">
            <v/>
          </cell>
          <cell r="W38" t="str">
            <v>1. Conditions</v>
          </cell>
          <cell r="AA38" t="str">
            <v>1 Conditions</v>
          </cell>
          <cell r="AC38" t="str">
            <v>3. Approve / Reconfirm Approval</v>
          </cell>
          <cell r="AD38" t="str">
            <v>3. Approve / Reconfirm Approval</v>
          </cell>
        </row>
        <row r="39">
          <cell r="I39" t="str">
            <v>Paramedic</v>
          </cell>
          <cell r="M39" t="str">
            <v/>
          </cell>
          <cell r="O39" t="str">
            <v>New programme</v>
          </cell>
          <cell r="S39" t="str">
            <v/>
          </cell>
          <cell r="W39" t="str">
            <v>1. Conditions</v>
          </cell>
          <cell r="AA39" t="str">
            <v>1 Conditions</v>
          </cell>
          <cell r="AC39" t="str">
            <v>3. Approve / Reconfirm Approval</v>
          </cell>
          <cell r="AD39" t="str">
            <v>3. Approve / Reconfirm Approval</v>
          </cell>
        </row>
        <row r="40">
          <cell r="I40" t="str">
            <v>Paramedic</v>
          </cell>
          <cell r="M40" t="str">
            <v/>
          </cell>
          <cell r="O40" t="str">
            <v>New programme</v>
          </cell>
          <cell r="S40" t="str">
            <v/>
          </cell>
          <cell r="W40" t="str">
            <v>1. Conditions</v>
          </cell>
          <cell r="AA40" t="str">
            <v>1 Conditions</v>
          </cell>
          <cell r="AC40" t="str">
            <v>3. Approve / Reconfirm Approval</v>
          </cell>
          <cell r="AD40" t="str">
            <v>3. Approve / Reconfirm Approval</v>
          </cell>
        </row>
        <row r="41">
          <cell r="I41" t="str">
            <v>Radiographer</v>
          </cell>
          <cell r="M41" t="str">
            <v/>
          </cell>
          <cell r="O41" t="str">
            <v>New programme</v>
          </cell>
          <cell r="S41" t="str">
            <v/>
          </cell>
          <cell r="W41" t="str">
            <v>1. Conditions</v>
          </cell>
          <cell r="AA41" t="str">
            <v>1 Conditions</v>
          </cell>
          <cell r="AC41" t="str">
            <v>3. Approve / Reconfirm Approval</v>
          </cell>
          <cell r="AD41" t="str">
            <v>3. Approve / Reconfirm Approval</v>
          </cell>
        </row>
        <row r="42">
          <cell r="I42" t="str">
            <v>Occupational therapist</v>
          </cell>
          <cell r="M42" t="str">
            <v/>
          </cell>
          <cell r="O42" t="str">
            <v>New programme</v>
          </cell>
          <cell r="S42" t="str">
            <v/>
          </cell>
          <cell r="W42" t="str">
            <v>1. Conditions</v>
          </cell>
          <cell r="AA42" t="str">
            <v>1 Conditions</v>
          </cell>
          <cell r="AC42" t="str">
            <v>3. Approve / Reconfirm Approval</v>
          </cell>
          <cell r="AD42" t="str">
            <v>3. Approve / Reconfirm Approval</v>
          </cell>
        </row>
        <row r="43">
          <cell r="I43" t="str">
            <v>Dietitian</v>
          </cell>
          <cell r="M43" t="str">
            <v/>
          </cell>
          <cell r="O43" t="str">
            <v>New programme</v>
          </cell>
          <cell r="S43" t="str">
            <v/>
          </cell>
          <cell r="W43" t="str">
            <v>1. Conditions</v>
          </cell>
          <cell r="AA43" t="str">
            <v>1 Conditions</v>
          </cell>
          <cell r="AC43" t="str">
            <v>3. Approve / Reconfirm Approval</v>
          </cell>
          <cell r="AD43" t="str">
            <v>3. Approve / Reconfirm Approval</v>
          </cell>
        </row>
        <row r="44">
          <cell r="I44" t="str">
            <v>Dietitian</v>
          </cell>
          <cell r="M44" t="str">
            <v/>
          </cell>
          <cell r="O44" t="str">
            <v>New programme</v>
          </cell>
          <cell r="S44" t="str">
            <v/>
          </cell>
          <cell r="W44" t="str">
            <v>1. Conditions</v>
          </cell>
          <cell r="AA44" t="str">
            <v>1 Conditions</v>
          </cell>
          <cell r="AC44" t="str">
            <v>3. Approve / Reconfirm Approval</v>
          </cell>
          <cell r="AD44" t="str">
            <v>3. Approve / Reconfirm Approval</v>
          </cell>
        </row>
        <row r="45">
          <cell r="I45" t="str">
            <v>Operating department practitioner</v>
          </cell>
          <cell r="M45" t="str">
            <v/>
          </cell>
          <cell r="O45" t="str">
            <v>New programme</v>
          </cell>
          <cell r="S45" t="str">
            <v/>
          </cell>
          <cell r="W45" t="str">
            <v>1. Conditions</v>
          </cell>
          <cell r="AA45" t="str">
            <v>1 Conditions</v>
          </cell>
          <cell r="AC45" t="str">
            <v>3. Approve / Reconfirm Approval</v>
          </cell>
          <cell r="AD45" t="str">
            <v>3. Approve / Reconfirm Approval</v>
          </cell>
        </row>
        <row r="46">
          <cell r="I46" t="str">
            <v>Operating department practitioner</v>
          </cell>
          <cell r="M46" t="str">
            <v/>
          </cell>
          <cell r="O46" t="str">
            <v>New programme</v>
          </cell>
          <cell r="S46" t="str">
            <v/>
          </cell>
          <cell r="W46" t="str">
            <v>1. Conditions</v>
          </cell>
          <cell r="AA46" t="str">
            <v>1 Conditions</v>
          </cell>
          <cell r="AC46" t="str">
            <v>3. Approve / Reconfirm Approval</v>
          </cell>
          <cell r="AD46" t="str">
            <v>3. Approve / Reconfirm Approval</v>
          </cell>
        </row>
        <row r="47">
          <cell r="I47" t="str">
            <v>Clinical scientist</v>
          </cell>
          <cell r="M47" t="str">
            <v/>
          </cell>
          <cell r="O47" t="str">
            <v>New programme</v>
          </cell>
          <cell r="S47" t="str">
            <v/>
          </cell>
          <cell r="W47" t="str">
            <v>1. Conditions</v>
          </cell>
          <cell r="AA47" t="str">
            <v>1 Conditions</v>
          </cell>
          <cell r="AC47" t="str">
            <v>3. Approve / Reconfirm Approval</v>
          </cell>
          <cell r="AD47" t="str">
            <v>3. Approve / Reconfirm Approval</v>
          </cell>
        </row>
        <row r="48">
          <cell r="I48" t="str">
            <v>Paramedic</v>
          </cell>
          <cell r="M48" t="str">
            <v/>
          </cell>
          <cell r="O48" t="str">
            <v>New programme</v>
          </cell>
          <cell r="S48" t="str">
            <v/>
          </cell>
          <cell r="W48" t="str">
            <v>1. Conditions</v>
          </cell>
          <cell r="AA48" t="str">
            <v>1 Conditions</v>
          </cell>
          <cell r="AC48" t="str">
            <v>3. Approve / Reconfirm Approval</v>
          </cell>
          <cell r="AD48" t="str">
            <v>3. Approve / Reconfirm Approval</v>
          </cell>
        </row>
        <row r="49">
          <cell r="I49" t="str">
            <v>Paramedic</v>
          </cell>
          <cell r="M49" t="str">
            <v/>
          </cell>
          <cell r="O49" t="str">
            <v>New programme</v>
          </cell>
          <cell r="S49" t="str">
            <v/>
          </cell>
          <cell r="W49" t="str">
            <v>1. Conditions</v>
          </cell>
          <cell r="AA49" t="str">
            <v>1 Conditions</v>
          </cell>
          <cell r="AC49" t="str">
            <v>3. Approve / Reconfirm Approval</v>
          </cell>
          <cell r="AD49" t="str">
            <v>3. Approve / Reconfirm Approval</v>
          </cell>
        </row>
        <row r="50">
          <cell r="I50" t="str">
            <v>Paramedic</v>
          </cell>
          <cell r="M50" t="str">
            <v/>
          </cell>
          <cell r="O50" t="str">
            <v>New programme</v>
          </cell>
          <cell r="S50" t="str">
            <v/>
          </cell>
          <cell r="W50" t="str">
            <v>1. Conditions</v>
          </cell>
          <cell r="AA50" t="str">
            <v>1 Conditions</v>
          </cell>
          <cell r="AC50" t="str">
            <v>3. Approve / Reconfirm Approval</v>
          </cell>
          <cell r="AD50" t="str">
            <v>3. Approve / Reconfirm Approval</v>
          </cell>
        </row>
        <row r="51">
          <cell r="I51" t="str">
            <v>Occupational therapist</v>
          </cell>
          <cell r="M51" t="str">
            <v/>
          </cell>
          <cell r="O51" t="str">
            <v>New programme</v>
          </cell>
          <cell r="S51" t="str">
            <v/>
          </cell>
          <cell r="W51" t="str">
            <v>1. Conditions</v>
          </cell>
          <cell r="AA51" t="str">
            <v>1 Conditions</v>
          </cell>
          <cell r="AC51" t="str">
            <v>3. Approve / Reconfirm Approval</v>
          </cell>
          <cell r="AD51" t="str">
            <v>3. Approve / Reconfirm Approval</v>
          </cell>
        </row>
        <row r="52">
          <cell r="I52" t="str">
            <v>Physiotherapist</v>
          </cell>
          <cell r="M52" t="str">
            <v/>
          </cell>
          <cell r="O52" t="str">
            <v>New programme</v>
          </cell>
          <cell r="S52" t="str">
            <v/>
          </cell>
          <cell r="W52" t="str">
            <v>1. Conditions</v>
          </cell>
          <cell r="AA52" t="str">
            <v>1 Conditions</v>
          </cell>
          <cell r="AC52" t="str">
            <v>3. Approve / Reconfirm Approval</v>
          </cell>
          <cell r="AD52" t="str">
            <v>3. Approve / Reconfirm Approval</v>
          </cell>
        </row>
        <row r="53">
          <cell r="I53" t="str">
            <v>Physiotherapist</v>
          </cell>
          <cell r="M53" t="str">
            <v/>
          </cell>
          <cell r="O53" t="str">
            <v>New programme</v>
          </cell>
          <cell r="S53" t="str">
            <v/>
          </cell>
          <cell r="W53" t="str">
            <v>1. Conditions</v>
          </cell>
          <cell r="AA53" t="str">
            <v>1 Conditions</v>
          </cell>
          <cell r="AC53" t="str">
            <v>3. Approve / Reconfirm Approval</v>
          </cell>
          <cell r="AD53" t="str">
            <v>3. Approve / Reconfirm Approval</v>
          </cell>
        </row>
        <row r="54">
          <cell r="I54" t="str">
            <v>Physiotherapist</v>
          </cell>
          <cell r="M54" t="str">
            <v/>
          </cell>
          <cell r="O54" t="str">
            <v>New programme</v>
          </cell>
          <cell r="S54" t="str">
            <v/>
          </cell>
          <cell r="W54" t="str">
            <v>1. Conditions</v>
          </cell>
          <cell r="AA54" t="str">
            <v>1 Conditions</v>
          </cell>
          <cell r="AC54" t="str">
            <v>3. Approve / Reconfirm Approval</v>
          </cell>
          <cell r="AD54" t="str">
            <v>3. Approve / Reconfirm Approval</v>
          </cell>
        </row>
        <row r="55">
          <cell r="I55" t="str">
            <v>Biomedical scientist</v>
          </cell>
          <cell r="M55" t="str">
            <v/>
          </cell>
          <cell r="O55" t="str">
            <v>New programme</v>
          </cell>
          <cell r="S55" t="str">
            <v/>
          </cell>
          <cell r="W55" t="str">
            <v>1. Conditions</v>
          </cell>
          <cell r="AA55" t="str">
            <v>1 Conditions</v>
          </cell>
          <cell r="AC55" t="str">
            <v>3. Approve / Reconfirm Approval</v>
          </cell>
          <cell r="AD55" t="str">
            <v>3. Approve / Reconfirm Approval</v>
          </cell>
        </row>
        <row r="56">
          <cell r="I56" t="str">
            <v>Paramedic</v>
          </cell>
          <cell r="M56" t="str">
            <v/>
          </cell>
          <cell r="O56" t="str">
            <v>New programme</v>
          </cell>
          <cell r="S56" t="str">
            <v/>
          </cell>
          <cell r="W56" t="str">
            <v>1. Conditions</v>
          </cell>
          <cell r="AA56" t="str">
            <v>1 Conditions</v>
          </cell>
          <cell r="AC56" t="str">
            <v>3. Approve / Reconfirm Approval</v>
          </cell>
          <cell r="AD56" t="str">
            <v>3. Approve / Reconfirm Approval</v>
          </cell>
        </row>
        <row r="57">
          <cell r="I57" t="str">
            <v>Paramedic</v>
          </cell>
          <cell r="M57" t="str">
            <v/>
          </cell>
          <cell r="O57" t="str">
            <v>New programme</v>
          </cell>
          <cell r="S57" t="str">
            <v/>
          </cell>
          <cell r="W57" t="str">
            <v>1. Conditions</v>
          </cell>
          <cell r="AA57" t="str">
            <v>1 Conditions</v>
          </cell>
          <cell r="AC57" t="str">
            <v>3. Approve / Reconfirm Approval</v>
          </cell>
          <cell r="AD57" t="str">
            <v>3. Approve / Reconfirm Approval</v>
          </cell>
        </row>
        <row r="58">
          <cell r="I58" t="str">
            <v>Occupational therapist</v>
          </cell>
          <cell r="M58" t="str">
            <v/>
          </cell>
          <cell r="O58" t="str">
            <v>New programme</v>
          </cell>
          <cell r="S58" t="str">
            <v/>
          </cell>
          <cell r="W58" t="str">
            <v>1. Conditions</v>
          </cell>
          <cell r="AA58" t="str">
            <v>1 Conditions</v>
          </cell>
          <cell r="AC58" t="str">
            <v>3. Approve / Reconfirm Approval</v>
          </cell>
          <cell r="AD58" t="str">
            <v>3. Approve / Reconfirm Approval</v>
          </cell>
        </row>
        <row r="59">
          <cell r="I59" t="str">
            <v>Paramedic</v>
          </cell>
          <cell r="M59" t="str">
            <v/>
          </cell>
          <cell r="O59" t="str">
            <v>New programme</v>
          </cell>
          <cell r="S59" t="str">
            <v/>
          </cell>
          <cell r="W59" t="str">
            <v>1. Conditions</v>
          </cell>
          <cell r="AA59" t="str">
            <v>1 Conditions</v>
          </cell>
          <cell r="AC59" t="str">
            <v>3. Approve / Reconfirm Approval</v>
          </cell>
          <cell r="AD59" t="str">
            <v>3. Approve / Reconfirm Approval</v>
          </cell>
        </row>
        <row r="60">
          <cell r="I60" t="str">
            <v>Physiotherapist</v>
          </cell>
          <cell r="M60" t="str">
            <v/>
          </cell>
          <cell r="O60" t="str">
            <v>New programme</v>
          </cell>
          <cell r="S60" t="str">
            <v/>
          </cell>
          <cell r="W60" t="str">
            <v>1. Conditions</v>
          </cell>
          <cell r="AA60" t="str">
            <v>1 Conditions</v>
          </cell>
          <cell r="AC60" t="str">
            <v>3. Approve / Reconfirm Approval</v>
          </cell>
          <cell r="AD60" t="str">
            <v>3. Approve / Reconfirm Approval</v>
          </cell>
        </row>
        <row r="61">
          <cell r="I61" t="str">
            <v>Paramedic</v>
          </cell>
          <cell r="M61" t="str">
            <v/>
          </cell>
          <cell r="O61" t="str">
            <v>New programme</v>
          </cell>
          <cell r="S61" t="str">
            <v/>
          </cell>
          <cell r="W61" t="str">
            <v>1. Conditions</v>
          </cell>
          <cell r="AA61" t="str">
            <v>1 Conditions</v>
          </cell>
          <cell r="AC61" t="str">
            <v>3. Approve / Reconfirm Approval</v>
          </cell>
          <cell r="AD61" t="str">
            <v>3. Approve / Reconfirm Approval</v>
          </cell>
        </row>
        <row r="62">
          <cell r="I62" t="str">
            <v>Physiotherapist</v>
          </cell>
          <cell r="M62" t="str">
            <v/>
          </cell>
          <cell r="O62" t="str">
            <v>New programme</v>
          </cell>
          <cell r="S62" t="str">
            <v/>
          </cell>
          <cell r="W62" t="str">
            <v>1. Conditions</v>
          </cell>
          <cell r="AA62" t="str">
            <v>1 Conditions</v>
          </cell>
          <cell r="AC62" t="str">
            <v>3. Approve / Reconfirm Approval</v>
          </cell>
          <cell r="AD62" t="str">
            <v>3. Approve / Reconfirm Approval</v>
          </cell>
        </row>
        <row r="63">
          <cell r="I63" t="str">
            <v>Physiotherapist</v>
          </cell>
          <cell r="M63" t="str">
            <v/>
          </cell>
          <cell r="O63" t="str">
            <v>New programme</v>
          </cell>
          <cell r="S63" t="str">
            <v/>
          </cell>
          <cell r="W63" t="str">
            <v>1. Conditions</v>
          </cell>
          <cell r="AA63" t="str">
            <v>1 Conditions</v>
          </cell>
          <cell r="AC63" t="str">
            <v>3. Approve / Reconfirm Approval</v>
          </cell>
          <cell r="AD63" t="str">
            <v>3. Approve / Reconfirm Approval</v>
          </cell>
        </row>
        <row r="64">
          <cell r="I64" t="str">
            <v>Hearing aid dispenser</v>
          </cell>
          <cell r="M64" t="str">
            <v/>
          </cell>
          <cell r="O64" t="str">
            <v>New programme</v>
          </cell>
          <cell r="S64" t="str">
            <v/>
          </cell>
          <cell r="W64" t="str">
            <v>1. Conditions</v>
          </cell>
          <cell r="AA64" t="str">
            <v>1 Conditions</v>
          </cell>
          <cell r="AC64" t="str">
            <v>3. Approve / Reconfirm Approval</v>
          </cell>
          <cell r="AD64" t="str">
            <v>3. Approve / Reconfirm Approval</v>
          </cell>
        </row>
        <row r="65">
          <cell r="I65" t="str">
            <v>Paramedic</v>
          </cell>
          <cell r="M65" t="str">
            <v/>
          </cell>
          <cell r="O65" t="str">
            <v>New programme</v>
          </cell>
          <cell r="S65" t="str">
            <v/>
          </cell>
          <cell r="W65" t="str">
            <v>1. Conditions</v>
          </cell>
          <cell r="AA65" t="str">
            <v>1 Conditions</v>
          </cell>
          <cell r="AC65" t="str">
            <v>3. Approve / Reconfirm Approval</v>
          </cell>
          <cell r="AD65" t="str">
            <v>3. Approve / Reconfirm Approval</v>
          </cell>
        </row>
        <row r="66">
          <cell r="I66" t="str">
            <v>Practitioner psychologist</v>
          </cell>
          <cell r="M66" t="str">
            <v/>
          </cell>
          <cell r="O66" t="str">
            <v>Revisit</v>
          </cell>
          <cell r="S66" t="str">
            <v/>
          </cell>
          <cell r="W66" t="str">
            <v>1. Conditions</v>
          </cell>
          <cell r="AA66" t="str">
            <v>1 Conditions</v>
          </cell>
          <cell r="AC66" t="str">
            <v>3. Approve / Reconfirm Approval</v>
          </cell>
          <cell r="AD66" t="str">
            <v>3. Approve / Reconfirm Approval</v>
          </cell>
        </row>
        <row r="67">
          <cell r="I67" t="str">
            <v/>
          </cell>
          <cell r="M67" t="str">
            <v>Independent Prescribing</v>
          </cell>
          <cell r="O67" t="str">
            <v>New programme</v>
          </cell>
          <cell r="S67" t="str">
            <v/>
          </cell>
          <cell r="W67" t="str">
            <v>1. Conditions</v>
          </cell>
          <cell r="AA67" t="str">
            <v>1 Conditions</v>
          </cell>
          <cell r="AC67" t="str">
            <v>3. Approve / Reconfirm Approval</v>
          </cell>
          <cell r="AD67" t="str">
            <v>3. Approve / Reconfirm Approval</v>
          </cell>
        </row>
        <row r="68">
          <cell r="I68" t="str">
            <v/>
          </cell>
          <cell r="M68" t="str">
            <v>Independent Prescribing</v>
          </cell>
          <cell r="O68" t="str">
            <v>New programme</v>
          </cell>
          <cell r="S68" t="str">
            <v/>
          </cell>
          <cell r="W68" t="str">
            <v>1. Conditions</v>
          </cell>
          <cell r="AA68" t="str">
            <v>1 Conditions</v>
          </cell>
          <cell r="AC68" t="str">
            <v>3. Approve / Reconfirm Approval</v>
          </cell>
          <cell r="AD68" t="str">
            <v>3. Approve / Reconfirm Approval</v>
          </cell>
        </row>
        <row r="69">
          <cell r="I69" t="str">
            <v>Chiropodist / podiatrist</v>
          </cell>
          <cell r="M69" t="str">
            <v>POM – Administration, POM - Sale / Supply (CH)</v>
          </cell>
          <cell r="O69" t="str">
            <v>New programme</v>
          </cell>
          <cell r="S69" t="str">
            <v/>
          </cell>
          <cell r="W69" t="str">
            <v>1. Conditions</v>
          </cell>
          <cell r="AA69" t="str">
            <v>1 Conditions</v>
          </cell>
          <cell r="AC69" t="str">
            <v>3. Approve / Reconfirm Approval</v>
          </cell>
          <cell r="AD69" t="str">
            <v>3. Approve / Reconfirm Approval</v>
          </cell>
        </row>
        <row r="70">
          <cell r="I70" t="str">
            <v/>
          </cell>
          <cell r="M70" t="str">
            <v>Supplementary Prescribing</v>
          </cell>
          <cell r="O70" t="str">
            <v>New programme</v>
          </cell>
          <cell r="S70" t="str">
            <v/>
          </cell>
          <cell r="W70" t="str">
            <v>1. Conditions</v>
          </cell>
          <cell r="AA70" t="str">
            <v>1 Conditions</v>
          </cell>
          <cell r="AC70" t="str">
            <v>3. Approve / Reconfirm Approval</v>
          </cell>
          <cell r="AD70" t="str">
            <v>3. Approve / Reconfirm Approval</v>
          </cell>
        </row>
        <row r="71">
          <cell r="I71" t="str">
            <v/>
          </cell>
          <cell r="M71" t="str">
            <v>Supplementary Prescribing, Independent Prescribing</v>
          </cell>
          <cell r="O71" t="str">
            <v>New programme</v>
          </cell>
          <cell r="S71" t="str">
            <v/>
          </cell>
          <cell r="W71" t="str">
            <v>1. Conditions</v>
          </cell>
          <cell r="AA71" t="str">
            <v>1 Conditions</v>
          </cell>
          <cell r="AC71" t="str">
            <v>3. Approve / Reconfirm Approval</v>
          </cell>
          <cell r="AD71" t="str">
            <v>3. Approve / Reconfirm Approval</v>
          </cell>
        </row>
        <row r="72">
          <cell r="I72" t="str">
            <v>Paramedic</v>
          </cell>
          <cell r="M72" t="str">
            <v/>
          </cell>
          <cell r="O72" t="str">
            <v>New programme</v>
          </cell>
          <cell r="S72" t="str">
            <v/>
          </cell>
          <cell r="W72" t="str">
            <v>2. Revisit</v>
          </cell>
          <cell r="AA72" t="str">
            <v>2. Revisit</v>
          </cell>
          <cell r="AC72" t="str">
            <v>3. Approve / Reconfirm Approval</v>
          </cell>
          <cell r="AD72" t="str">
            <v>3. Approve / Reconfirm Approval</v>
          </cell>
        </row>
        <row r="73">
          <cell r="I73" t="str">
            <v>Paramedic</v>
          </cell>
          <cell r="M73" t="str">
            <v/>
          </cell>
          <cell r="O73" t="str">
            <v>New programme</v>
          </cell>
          <cell r="S73" t="str">
            <v/>
          </cell>
          <cell r="W73" t="str">
            <v>2. Revisit</v>
          </cell>
          <cell r="AA73" t="str">
            <v>2. Revisit</v>
          </cell>
          <cell r="AC73" t="str">
            <v>3. Approve / Reconfirm Approval</v>
          </cell>
          <cell r="AD73" t="str">
            <v>3. Approve / Reconfirm Approval</v>
          </cell>
        </row>
        <row r="74">
          <cell r="I74" t="str">
            <v>Speech and language therapist</v>
          </cell>
          <cell r="M74" t="str">
            <v/>
          </cell>
          <cell r="O74" t="str">
            <v>Major change</v>
          </cell>
          <cell r="S74" t="str">
            <v/>
          </cell>
          <cell r="W74" t="str">
            <v>1. Conditions</v>
          </cell>
          <cell r="AA74" t="str">
            <v>3. Approve / Reconfirm Approval</v>
          </cell>
        </row>
        <row r="75">
          <cell r="I75" t="str">
            <v>Speech and language therapist</v>
          </cell>
          <cell r="M75" t="str">
            <v/>
          </cell>
          <cell r="O75" t="str">
            <v>New programme</v>
          </cell>
          <cell r="S75" t="str">
            <v/>
          </cell>
          <cell r="W75" t="str">
            <v>1. Conditions</v>
          </cell>
          <cell r="AA75" t="str">
            <v>3. Approve / Reconfirm Approval</v>
          </cell>
        </row>
        <row r="76">
          <cell r="I76" t="str">
            <v>Occupational therapist</v>
          </cell>
          <cell r="M76" t="str">
            <v/>
          </cell>
          <cell r="O76" t="str">
            <v>New programme</v>
          </cell>
          <cell r="S76" t="str">
            <v/>
          </cell>
          <cell r="W76" t="str">
            <v>1. Conditions</v>
          </cell>
          <cell r="AA76" t="str">
            <v>3. Approve / Reconfirm Approval</v>
          </cell>
        </row>
        <row r="77">
          <cell r="I77" t="str">
            <v>Occupational therapist</v>
          </cell>
          <cell r="M77" t="str">
            <v/>
          </cell>
          <cell r="O77" t="str">
            <v>New programme</v>
          </cell>
          <cell r="S77" t="str">
            <v/>
          </cell>
          <cell r="W77" t="str">
            <v>1. Conditions</v>
          </cell>
          <cell r="AA77" t="str">
            <v>3. Approve / Reconfirm Approval</v>
          </cell>
        </row>
        <row r="78">
          <cell r="I78" t="str">
            <v>Physiotherapist</v>
          </cell>
          <cell r="M78" t="str">
            <v/>
          </cell>
          <cell r="O78" t="str">
            <v>New programme</v>
          </cell>
          <cell r="S78" t="str">
            <v/>
          </cell>
          <cell r="W78" t="str">
            <v>3. Approve / Reconfirm Approval</v>
          </cell>
          <cell r="AA78" t="str">
            <v>3. Approve / Reconfirm Approval</v>
          </cell>
          <cell r="AC78" t="str">
            <v/>
          </cell>
          <cell r="AD78" t="str">
            <v/>
          </cell>
        </row>
        <row r="79">
          <cell r="I79" t="str">
            <v>Physiotherapist</v>
          </cell>
          <cell r="M79" t="str">
            <v/>
          </cell>
          <cell r="O79" t="str">
            <v>New programme</v>
          </cell>
          <cell r="S79" t="str">
            <v/>
          </cell>
          <cell r="W79" t="str">
            <v>3. Approve / Reconfirm Approval</v>
          </cell>
          <cell r="AA79" t="str">
            <v>3. Approve / Reconfirm Approval</v>
          </cell>
          <cell r="AC79" t="str">
            <v/>
          </cell>
          <cell r="AD79" t="str">
            <v/>
          </cell>
        </row>
        <row r="80">
          <cell r="I80" t="str">
            <v>Physiotherapist</v>
          </cell>
          <cell r="M80" t="str">
            <v/>
          </cell>
          <cell r="O80" t="str">
            <v>New programme</v>
          </cell>
          <cell r="S80" t="str">
            <v/>
          </cell>
          <cell r="W80" t="str">
            <v>3. Approve / Reconfirm Approval</v>
          </cell>
          <cell r="AA80" t="str">
            <v>3. Approve / Reconfirm Approval</v>
          </cell>
          <cell r="AC80" t="str">
            <v/>
          </cell>
          <cell r="AD80" t="str">
            <v/>
          </cell>
        </row>
        <row r="81">
          <cell r="I81" t="str">
            <v>Physiotherapist</v>
          </cell>
          <cell r="M81" t="str">
            <v/>
          </cell>
          <cell r="O81" t="str">
            <v>New programme</v>
          </cell>
          <cell r="S81" t="str">
            <v/>
          </cell>
          <cell r="W81" t="str">
            <v>3. Approve / Reconfirm Approval</v>
          </cell>
          <cell r="AA81" t="str">
            <v>3. Approve / Reconfirm Approval</v>
          </cell>
          <cell r="AC81" t="str">
            <v/>
          </cell>
          <cell r="AD81" t="str">
            <v/>
          </cell>
        </row>
        <row r="82">
          <cell r="I82" t="str">
            <v>Physiotherapist</v>
          </cell>
          <cell r="M82" t="str">
            <v/>
          </cell>
          <cell r="O82" t="str">
            <v>New programme</v>
          </cell>
          <cell r="S82" t="str">
            <v/>
          </cell>
          <cell r="W82" t="str">
            <v>3. Approve / Reconfirm Approval</v>
          </cell>
          <cell r="AA82" t="str">
            <v>3. Approve / Reconfirm Approval</v>
          </cell>
          <cell r="AC82" t="str">
            <v/>
          </cell>
          <cell r="AD82" t="str">
            <v/>
          </cell>
        </row>
        <row r="83">
          <cell r="I83" t="str">
            <v>Physiotherapist</v>
          </cell>
          <cell r="M83" t="str">
            <v/>
          </cell>
          <cell r="O83" t="str">
            <v>New programme</v>
          </cell>
          <cell r="S83" t="str">
            <v/>
          </cell>
          <cell r="W83" t="str">
            <v>3. Approve / Reconfirm Approval</v>
          </cell>
          <cell r="AA83" t="str">
            <v>3. Approve / Reconfirm Approval</v>
          </cell>
          <cell r="AC83" t="str">
            <v/>
          </cell>
          <cell r="AD83" t="str">
            <v/>
          </cell>
        </row>
        <row r="84">
          <cell r="I84" t="str">
            <v>Radiographer</v>
          </cell>
          <cell r="M84" t="str">
            <v/>
          </cell>
          <cell r="O84" t="str">
            <v>New programme</v>
          </cell>
          <cell r="S84" t="str">
            <v/>
          </cell>
          <cell r="W84" t="str">
            <v>3. Approve / Reconfirm Approval</v>
          </cell>
          <cell r="AA84" t="str">
            <v>3. Approve / Reconfirm Approval</v>
          </cell>
          <cell r="AC84" t="str">
            <v/>
          </cell>
          <cell r="AD84" t="str">
            <v/>
          </cell>
        </row>
        <row r="85">
          <cell r="I85" t="str">
            <v>Radiographer</v>
          </cell>
          <cell r="M85" t="str">
            <v/>
          </cell>
          <cell r="O85" t="str">
            <v>New programme</v>
          </cell>
          <cell r="S85" t="str">
            <v/>
          </cell>
          <cell r="W85" t="str">
            <v>3. Approve / Reconfirm Approval</v>
          </cell>
          <cell r="AA85" t="str">
            <v>3. Approve / Reconfirm Approval</v>
          </cell>
          <cell r="AC85" t="str">
            <v/>
          </cell>
          <cell r="AD85" t="str">
            <v/>
          </cell>
        </row>
        <row r="86">
          <cell r="I86" t="str">
            <v>Radiographer</v>
          </cell>
          <cell r="M86" t="str">
            <v/>
          </cell>
          <cell r="O86" t="str">
            <v>New programme</v>
          </cell>
          <cell r="S86" t="str">
            <v/>
          </cell>
          <cell r="W86" t="str">
            <v>3. Approve / Reconfirm Approval</v>
          </cell>
          <cell r="AA86" t="str">
            <v>3. Approve / Reconfirm Approval</v>
          </cell>
          <cell r="AC86" t="str">
            <v/>
          </cell>
          <cell r="AD86" t="str">
            <v/>
          </cell>
        </row>
        <row r="87">
          <cell r="I87" t="str">
            <v>Radiographer</v>
          </cell>
          <cell r="M87" t="str">
            <v/>
          </cell>
          <cell r="O87" t="str">
            <v>New programme</v>
          </cell>
          <cell r="S87" t="str">
            <v/>
          </cell>
          <cell r="W87" t="str">
            <v>3. Approve / Reconfirm Approval</v>
          </cell>
          <cell r="AA87" t="str">
            <v>3. Approve / Reconfirm Approval</v>
          </cell>
          <cell r="AC87" t="str">
            <v/>
          </cell>
          <cell r="AD87" t="str">
            <v/>
          </cell>
        </row>
        <row r="88">
          <cell r="I88" t="str">
            <v>Radiographer</v>
          </cell>
          <cell r="M88" t="str">
            <v/>
          </cell>
          <cell r="O88" t="str">
            <v>New programme</v>
          </cell>
          <cell r="S88" t="str">
            <v/>
          </cell>
          <cell r="W88" t="str">
            <v>3. Approve / Reconfirm Approval</v>
          </cell>
          <cell r="AA88" t="str">
            <v>3. Approve / Reconfirm Approval</v>
          </cell>
          <cell r="AC88" t="str">
            <v/>
          </cell>
          <cell r="AD88" t="str">
            <v/>
          </cell>
        </row>
        <row r="89">
          <cell r="I89" t="str">
            <v>Radiographer</v>
          </cell>
          <cell r="M89" t="str">
            <v/>
          </cell>
          <cell r="O89" t="str">
            <v>New programme</v>
          </cell>
          <cell r="S89" t="str">
            <v/>
          </cell>
          <cell r="W89" t="str">
            <v>3. Approve / Reconfirm Approval</v>
          </cell>
          <cell r="AA89" t="str">
            <v>3. Approve / Reconfirm Approval</v>
          </cell>
          <cell r="AC89" t="str">
            <v/>
          </cell>
          <cell r="AD89" t="str">
            <v/>
          </cell>
        </row>
        <row r="90">
          <cell r="I90" t="str">
            <v>Occupational therapist</v>
          </cell>
          <cell r="M90" t="str">
            <v/>
          </cell>
          <cell r="O90" t="str">
            <v>New programme</v>
          </cell>
          <cell r="S90" t="str">
            <v/>
          </cell>
          <cell r="W90" t="str">
            <v>3. Approve / Reconfirm Approval</v>
          </cell>
          <cell r="AA90" t="str">
            <v>3. Approve / Reconfirm Approval</v>
          </cell>
          <cell r="AC90" t="str">
            <v/>
          </cell>
          <cell r="AD90" t="str">
            <v/>
          </cell>
        </row>
        <row r="91">
          <cell r="I91" t="str">
            <v>Occupational therapist</v>
          </cell>
          <cell r="M91" t="str">
            <v/>
          </cell>
          <cell r="O91" t="str">
            <v>New programme</v>
          </cell>
          <cell r="S91" t="str">
            <v/>
          </cell>
          <cell r="W91" t="str">
            <v>3. Approve / Reconfirm Approval</v>
          </cell>
          <cell r="AA91" t="str">
            <v>3. Approve / Reconfirm Approval</v>
          </cell>
          <cell r="AC91" t="str">
            <v/>
          </cell>
          <cell r="AD91" t="str">
            <v/>
          </cell>
        </row>
        <row r="92">
          <cell r="I92" t="str">
            <v>Occupational therapist</v>
          </cell>
          <cell r="M92" t="str">
            <v/>
          </cell>
          <cell r="O92" t="str">
            <v>New programme</v>
          </cell>
          <cell r="S92" t="str">
            <v/>
          </cell>
          <cell r="W92" t="str">
            <v>3. Approve / Reconfirm Approval</v>
          </cell>
          <cell r="AA92" t="str">
            <v>3. Approve / Reconfirm Approval</v>
          </cell>
          <cell r="AC92" t="str">
            <v/>
          </cell>
          <cell r="AD92" t="str">
            <v/>
          </cell>
        </row>
        <row r="93">
          <cell r="I93" t="str">
            <v>Occupational therapist</v>
          </cell>
          <cell r="M93" t="str">
            <v/>
          </cell>
          <cell r="O93" t="str">
            <v>New programme</v>
          </cell>
          <cell r="S93" t="str">
            <v/>
          </cell>
          <cell r="W93" t="str">
            <v>3. Approve / Reconfirm Approval</v>
          </cell>
          <cell r="AA93" t="str">
            <v>3. Approve / Reconfirm Approval</v>
          </cell>
          <cell r="AC93" t="str">
            <v/>
          </cell>
          <cell r="AD93" t="str">
            <v/>
          </cell>
        </row>
        <row r="94">
          <cell r="I94" t="str">
            <v>Hearing aid dispenser</v>
          </cell>
          <cell r="M94" t="str">
            <v/>
          </cell>
          <cell r="O94" t="str">
            <v>New programme</v>
          </cell>
          <cell r="S94" t="str">
            <v/>
          </cell>
          <cell r="W94" t="str">
            <v>3. Approve / Reconfirm Approval</v>
          </cell>
          <cell r="AA94" t="str">
            <v>3. Approve / Reconfirm Approval</v>
          </cell>
          <cell r="AC94" t="str">
            <v/>
          </cell>
          <cell r="AD94" t="str">
            <v/>
          </cell>
        </row>
        <row r="95">
          <cell r="I95" t="str">
            <v>Chiropodist / podiatrist</v>
          </cell>
          <cell r="M95" t="str">
            <v>POM – Administration, POM - Sale / Supply (CH)</v>
          </cell>
          <cell r="O95" t="str">
            <v>New programme</v>
          </cell>
          <cell r="S95" t="str">
            <v/>
          </cell>
          <cell r="W95" t="str">
            <v>3. Approve / Reconfirm Approval</v>
          </cell>
          <cell r="AA95" t="str">
            <v>3. Approve / Reconfirm Approval</v>
          </cell>
          <cell r="AC95" t="str">
            <v/>
          </cell>
          <cell r="AD95" t="str">
            <v/>
          </cell>
        </row>
        <row r="96">
          <cell r="I96" t="str">
            <v>Chiropodist / podiatrist</v>
          </cell>
          <cell r="M96" t="str">
            <v>POM – Administration, POM - Sale / Supply (CH)</v>
          </cell>
          <cell r="O96" t="str">
            <v>New programme</v>
          </cell>
          <cell r="S96" t="str">
            <v/>
          </cell>
          <cell r="W96" t="str">
            <v>3. Approve / Reconfirm Approval</v>
          </cell>
          <cell r="AA96" t="str">
            <v>3. Approve / Reconfirm Approval</v>
          </cell>
          <cell r="AC96" t="str">
            <v/>
          </cell>
          <cell r="AD96" t="str">
            <v/>
          </cell>
        </row>
        <row r="97">
          <cell r="I97" t="str">
            <v>Chiropodist / podiatrist</v>
          </cell>
          <cell r="M97" t="str">
            <v>POM – Administration, POM - Sale / Supply (CH)</v>
          </cell>
          <cell r="O97" t="str">
            <v>New programme</v>
          </cell>
          <cell r="S97" t="str">
            <v/>
          </cell>
          <cell r="W97" t="str">
            <v>3. Approve / Reconfirm Approval</v>
          </cell>
          <cell r="AA97" t="str">
            <v>3. Approve / Reconfirm Approval</v>
          </cell>
          <cell r="AC97" t="str">
            <v/>
          </cell>
          <cell r="AD97" t="str">
            <v/>
          </cell>
        </row>
        <row r="98">
          <cell r="I98" t="str">
            <v/>
          </cell>
          <cell r="M98" t="str">
            <v>Supplementary Prescribing, Independent Prescribing</v>
          </cell>
          <cell r="O98" t="str">
            <v>New programme</v>
          </cell>
          <cell r="S98" t="str">
            <v/>
          </cell>
          <cell r="W98" t="str">
            <v>3. Approve / Reconfirm Approval</v>
          </cell>
          <cell r="AA98" t="str">
            <v>3. Approve / Reconfirm Approval</v>
          </cell>
          <cell r="AC98" t="str">
            <v/>
          </cell>
          <cell r="AD98" t="str">
            <v/>
          </cell>
        </row>
        <row r="99">
          <cell r="I99" t="str">
            <v/>
          </cell>
          <cell r="M99" t="str">
            <v>Supplementary Prescribing, Independent Prescribing</v>
          </cell>
          <cell r="O99" t="str">
            <v>New programme</v>
          </cell>
          <cell r="S99" t="str">
            <v/>
          </cell>
          <cell r="W99" t="str">
            <v>3. Approve / Reconfirm Approval</v>
          </cell>
          <cell r="AA99" t="str">
            <v>3. Approve / Reconfirm Approval</v>
          </cell>
          <cell r="AC99" t="str">
            <v/>
          </cell>
          <cell r="AD99" t="str">
            <v/>
          </cell>
        </row>
        <row r="100">
          <cell r="I100" t="str">
            <v/>
          </cell>
          <cell r="M100" t="str">
            <v>Supplementary Prescribing, Independent Prescribing</v>
          </cell>
          <cell r="O100" t="str">
            <v>New programme</v>
          </cell>
          <cell r="S100" t="str">
            <v/>
          </cell>
          <cell r="W100" t="str">
            <v>3. Approve / Reconfirm Approval</v>
          </cell>
          <cell r="AA100" t="str">
            <v>3. Approve / Reconfirm Approval</v>
          </cell>
          <cell r="AC100" t="str">
            <v/>
          </cell>
          <cell r="AD100" t="str">
            <v/>
          </cell>
        </row>
        <row r="101">
          <cell r="I101" t="str">
            <v/>
          </cell>
          <cell r="M101" t="str">
            <v>Supplementary Prescribing, Independent Prescribing</v>
          </cell>
          <cell r="O101" t="str">
            <v>New programme</v>
          </cell>
          <cell r="S101" t="str">
            <v/>
          </cell>
          <cell r="W101" t="str">
            <v>3. Approve / Reconfirm Approval</v>
          </cell>
          <cell r="AA101" t="str">
            <v>3. Approve / Reconfirm Approval</v>
          </cell>
          <cell r="AC101" t="str">
            <v/>
          </cell>
          <cell r="AD101" t="str">
            <v/>
          </cell>
        </row>
      </sheetData>
      <sheetData sheetId="1">
        <row r="2">
          <cell r="AJ2">
            <v>8.5308912036998663</v>
          </cell>
          <cell r="AL2">
            <v>42</v>
          </cell>
          <cell r="AN2">
            <v>91</v>
          </cell>
        </row>
        <row r="3">
          <cell r="AJ3">
            <v>8.5308912036998663</v>
          </cell>
          <cell r="AL3">
            <v>42</v>
          </cell>
          <cell r="AN3">
            <v>91</v>
          </cell>
        </row>
        <row r="4">
          <cell r="AJ4">
            <v>20.802314814798592</v>
          </cell>
          <cell r="AL4">
            <v>42</v>
          </cell>
          <cell r="AN4">
            <v>78</v>
          </cell>
        </row>
        <row r="5">
          <cell r="AJ5">
            <v>20.802314814798592</v>
          </cell>
          <cell r="AL5">
            <v>42</v>
          </cell>
          <cell r="AN5">
            <v>78</v>
          </cell>
        </row>
        <row r="6">
          <cell r="AJ6">
            <v>21.445706018501369</v>
          </cell>
          <cell r="AL6">
            <v>43</v>
          </cell>
          <cell r="AN6">
            <v>113</v>
          </cell>
        </row>
        <row r="7">
          <cell r="AJ7">
            <v>27.472372685202572</v>
          </cell>
          <cell r="AL7">
            <v>43</v>
          </cell>
          <cell r="AN7">
            <v>105</v>
          </cell>
        </row>
        <row r="8">
          <cell r="AJ8">
            <v>27.472372685202572</v>
          </cell>
          <cell r="AL8">
            <v>43</v>
          </cell>
          <cell r="AN8">
            <v>105</v>
          </cell>
        </row>
        <row r="9">
          <cell r="AJ9">
            <v>27.472372685202572</v>
          </cell>
          <cell r="AL9">
            <v>43</v>
          </cell>
          <cell r="AN9">
            <v>105</v>
          </cell>
        </row>
        <row r="10">
          <cell r="AJ10">
            <v>27.47643518519908</v>
          </cell>
          <cell r="AL10">
            <v>43</v>
          </cell>
          <cell r="AN10">
            <v>106</v>
          </cell>
        </row>
        <row r="11">
          <cell r="AJ11">
            <v>27.47643518519908</v>
          </cell>
          <cell r="AL11">
            <v>43</v>
          </cell>
          <cell r="AN11">
            <v>106</v>
          </cell>
        </row>
        <row r="12">
          <cell r="AJ12">
            <v>28.38533564809768</v>
          </cell>
          <cell r="AL12">
            <v>43</v>
          </cell>
          <cell r="AN12">
            <v>107</v>
          </cell>
        </row>
        <row r="13">
          <cell r="AJ13">
            <v>28.575532407397986</v>
          </cell>
          <cell r="AL13">
            <v>43</v>
          </cell>
          <cell r="AN13">
            <v>63</v>
          </cell>
        </row>
        <row r="14">
          <cell r="AJ14">
            <v>28.575532407397986</v>
          </cell>
          <cell r="AL14">
            <v>43</v>
          </cell>
          <cell r="AN14">
            <v>63</v>
          </cell>
        </row>
        <row r="15">
          <cell r="AJ15">
            <v>28.724560185197333</v>
          </cell>
          <cell r="AL15">
            <v>43</v>
          </cell>
          <cell r="AN15">
            <v>115</v>
          </cell>
        </row>
        <row r="16">
          <cell r="AJ16">
            <v>28.763796296298096</v>
          </cell>
          <cell r="AL16">
            <v>43</v>
          </cell>
          <cell r="AN16">
            <v>78</v>
          </cell>
        </row>
        <row r="17">
          <cell r="AJ17">
            <v>28.763796296298096</v>
          </cell>
          <cell r="AL17">
            <v>43</v>
          </cell>
          <cell r="AN17">
            <v>78</v>
          </cell>
        </row>
        <row r="18">
          <cell r="AJ18">
            <v>12.393194444397523</v>
          </cell>
          <cell r="AL18">
            <v>44</v>
          </cell>
          <cell r="AN18">
            <v>89</v>
          </cell>
        </row>
        <row r="19">
          <cell r="AJ19">
            <v>34.659803240698238</v>
          </cell>
          <cell r="AL19">
            <v>47</v>
          </cell>
          <cell r="AN19">
            <v>128</v>
          </cell>
        </row>
        <row r="20">
          <cell r="AJ20">
            <v>27.447986111103091</v>
          </cell>
          <cell r="AL20">
            <v>49</v>
          </cell>
          <cell r="AN20">
            <v>98</v>
          </cell>
        </row>
        <row r="21">
          <cell r="AJ21">
            <v>29.675821759301471</v>
          </cell>
          <cell r="AL21">
            <v>52</v>
          </cell>
          <cell r="AN21">
            <v>71</v>
          </cell>
        </row>
        <row r="22">
          <cell r="AJ22">
            <v>10.681180555598985</v>
          </cell>
          <cell r="AL22">
            <v>55</v>
          </cell>
          <cell r="AN22">
            <v>77</v>
          </cell>
        </row>
        <row r="23">
          <cell r="AJ23">
            <v>24.725335648101463</v>
          </cell>
          <cell r="AL23">
            <v>56</v>
          </cell>
          <cell r="AN23">
            <v>136</v>
          </cell>
        </row>
        <row r="24">
          <cell r="AJ24">
            <v>29.543449074102682</v>
          </cell>
          <cell r="AL24">
            <v>56</v>
          </cell>
          <cell r="AN24">
            <v>83</v>
          </cell>
        </row>
        <row r="25">
          <cell r="AJ25">
            <v>29.543449074102682</v>
          </cell>
          <cell r="AL25">
            <v>56</v>
          </cell>
          <cell r="AN25">
            <v>83</v>
          </cell>
        </row>
        <row r="26">
          <cell r="AJ26">
            <v>29.643356481501542</v>
          </cell>
          <cell r="AL26">
            <v>57</v>
          </cell>
          <cell r="AN26">
            <v>119</v>
          </cell>
        </row>
        <row r="27">
          <cell r="AJ27">
            <v>33.83052083329676</v>
          </cell>
          <cell r="AL27">
            <v>57</v>
          </cell>
          <cell r="AN27">
            <v>92</v>
          </cell>
        </row>
        <row r="28">
          <cell r="AJ28">
            <v>33.83052083329676</v>
          </cell>
          <cell r="AL28">
            <v>57</v>
          </cell>
          <cell r="AN28">
            <v>92</v>
          </cell>
        </row>
        <row r="29">
          <cell r="AJ29">
            <v>29</v>
          </cell>
          <cell r="AL29">
            <v>59</v>
          </cell>
          <cell r="AN29">
            <v>113</v>
          </cell>
        </row>
        <row r="30">
          <cell r="AJ30">
            <v>29.742465277799056</v>
          </cell>
          <cell r="AL30">
            <v>59</v>
          </cell>
          <cell r="AN30">
            <v>100</v>
          </cell>
        </row>
        <row r="31">
          <cell r="AJ31">
            <v>30.406365740702313</v>
          </cell>
          <cell r="AL31">
            <v>59</v>
          </cell>
          <cell r="AN31">
            <v>115</v>
          </cell>
        </row>
        <row r="32">
          <cell r="AJ32">
            <v>29.720706018502824</v>
          </cell>
          <cell r="AL32">
            <v>64</v>
          </cell>
          <cell r="AN32">
            <v>126</v>
          </cell>
        </row>
        <row r="33">
          <cell r="AJ33">
            <v>29.720706018502824</v>
          </cell>
          <cell r="AL33">
            <v>64</v>
          </cell>
          <cell r="AN33">
            <v>126</v>
          </cell>
        </row>
        <row r="34">
          <cell r="AJ34">
            <v>29.723067129598348</v>
          </cell>
          <cell r="AL34">
            <v>64</v>
          </cell>
          <cell r="AN34">
            <v>163</v>
          </cell>
        </row>
        <row r="35">
          <cell r="AJ35">
            <v>29.626585648096807</v>
          </cell>
          <cell r="AL35">
            <v>69</v>
          </cell>
          <cell r="AN35">
            <v>114</v>
          </cell>
        </row>
        <row r="36">
          <cell r="AJ36">
            <v>29.626585648096807</v>
          </cell>
          <cell r="AL36">
            <v>69</v>
          </cell>
          <cell r="AN36">
            <v>114</v>
          </cell>
        </row>
        <row r="37">
          <cell r="AJ37">
            <v>29.626585648096807</v>
          </cell>
          <cell r="AL37">
            <v>69</v>
          </cell>
          <cell r="AN37">
            <v>114</v>
          </cell>
        </row>
        <row r="38">
          <cell r="AJ38">
            <v>29.626585648096807</v>
          </cell>
          <cell r="AL38">
            <v>69</v>
          </cell>
          <cell r="AN38">
            <v>114</v>
          </cell>
        </row>
        <row r="39">
          <cell r="AJ39">
            <v>30.459120370396704</v>
          </cell>
          <cell r="AL39">
            <v>69</v>
          </cell>
          <cell r="AN39">
            <v>103</v>
          </cell>
        </row>
        <row r="40">
          <cell r="AJ40">
            <v>28.75299768520199</v>
          </cell>
          <cell r="AL40">
            <v>70</v>
          </cell>
          <cell r="AN40">
            <v>108</v>
          </cell>
        </row>
        <row r="41">
          <cell r="AJ41">
            <v>28.75299768520199</v>
          </cell>
          <cell r="AL41">
            <v>70</v>
          </cell>
          <cell r="AN41">
            <v>108</v>
          </cell>
        </row>
        <row r="42">
          <cell r="AJ42">
            <v>30.68134259260114</v>
          </cell>
          <cell r="AL42">
            <v>70</v>
          </cell>
          <cell r="AN42">
            <v>114</v>
          </cell>
        </row>
        <row r="43">
          <cell r="AJ43">
            <v>30.68134259260114</v>
          </cell>
          <cell r="AL43">
            <v>70</v>
          </cell>
          <cell r="AN43">
            <v>114</v>
          </cell>
        </row>
        <row r="44">
          <cell r="AJ44">
            <v>30.68134259260114</v>
          </cell>
          <cell r="AL44">
            <v>70</v>
          </cell>
          <cell r="AN44">
            <v>114</v>
          </cell>
        </row>
        <row r="45">
          <cell r="AJ45">
            <v>30.68134259260114</v>
          </cell>
          <cell r="AL45">
            <v>70</v>
          </cell>
          <cell r="AN45">
            <v>114</v>
          </cell>
        </row>
        <row r="46">
          <cell r="AJ46">
            <v>49.750439814801211</v>
          </cell>
          <cell r="AL46">
            <v>70</v>
          </cell>
          <cell r="AN46">
            <v>117</v>
          </cell>
        </row>
        <row r="47">
          <cell r="AJ47">
            <v>23.401539351798419</v>
          </cell>
          <cell r="AL47">
            <v>72</v>
          </cell>
          <cell r="AN47">
            <v>183</v>
          </cell>
        </row>
        <row r="48">
          <cell r="AJ48">
            <v>23.401539351798419</v>
          </cell>
          <cell r="AL48">
            <v>72</v>
          </cell>
          <cell r="AN48">
            <v>183</v>
          </cell>
        </row>
        <row r="49">
          <cell r="AJ49">
            <v>44.660081018497294</v>
          </cell>
          <cell r="AL49">
            <v>72</v>
          </cell>
          <cell r="AN49">
            <v>173</v>
          </cell>
        </row>
        <row r="50">
          <cell r="AJ50">
            <v>44.660081018497294</v>
          </cell>
          <cell r="AL50">
            <v>72</v>
          </cell>
          <cell r="AN50">
            <v>173</v>
          </cell>
        </row>
        <row r="51">
          <cell r="AJ51">
            <v>29.713148148097389</v>
          </cell>
          <cell r="AL51">
            <v>73</v>
          </cell>
          <cell r="AN51">
            <v>115</v>
          </cell>
        </row>
        <row r="52">
          <cell r="AJ52">
            <v>29.713148148097389</v>
          </cell>
          <cell r="AL52">
            <v>73</v>
          </cell>
          <cell r="AN52">
            <v>115</v>
          </cell>
        </row>
        <row r="53">
          <cell r="AJ53">
            <v>29.713148148097389</v>
          </cell>
          <cell r="AL53">
            <v>73</v>
          </cell>
          <cell r="AN53">
            <v>115</v>
          </cell>
        </row>
        <row r="54">
          <cell r="AJ54">
            <v>29.713148148097389</v>
          </cell>
          <cell r="AL54">
            <v>73</v>
          </cell>
          <cell r="AN54">
            <v>115</v>
          </cell>
        </row>
        <row r="55">
          <cell r="AJ55">
            <v>29.713148148097389</v>
          </cell>
          <cell r="AL55">
            <v>73</v>
          </cell>
          <cell r="AN55">
            <v>115</v>
          </cell>
        </row>
        <row r="56">
          <cell r="AJ56">
            <v>29.713148148097389</v>
          </cell>
          <cell r="AL56">
            <v>73</v>
          </cell>
          <cell r="AN56">
            <v>115</v>
          </cell>
        </row>
        <row r="57">
          <cell r="AJ57">
            <v>34.380115740699694</v>
          </cell>
          <cell r="AL57">
            <v>77</v>
          </cell>
          <cell r="AN57">
            <v>282</v>
          </cell>
        </row>
        <row r="58">
          <cell r="AJ58">
            <v>34.482870370396995</v>
          </cell>
          <cell r="AL58">
            <v>78</v>
          </cell>
          <cell r="AN58">
            <v>121</v>
          </cell>
        </row>
        <row r="59">
          <cell r="AJ59">
            <v>36.599178240699985</v>
          </cell>
          <cell r="AL59">
            <v>93</v>
          </cell>
          <cell r="AN59">
            <v>303</v>
          </cell>
        </row>
        <row r="60">
          <cell r="AJ60">
            <v>29.600983796299261</v>
          </cell>
          <cell r="AL60">
            <v>125</v>
          </cell>
          <cell r="AN60">
            <v>170</v>
          </cell>
        </row>
        <row r="61">
          <cell r="AJ61">
            <v>29.600983796299261</v>
          </cell>
          <cell r="AL61">
            <v>125</v>
          </cell>
          <cell r="AN61">
            <v>170</v>
          </cell>
        </row>
        <row r="62">
          <cell r="AJ62">
            <v>2.3872569443992688</v>
          </cell>
          <cell r="AN62">
            <v>37</v>
          </cell>
        </row>
        <row r="63">
          <cell r="AJ63">
            <v>2.3872569443992688</v>
          </cell>
          <cell r="AN63">
            <v>37</v>
          </cell>
        </row>
        <row r="64">
          <cell r="AJ64">
            <v>7.4380208333022892</v>
          </cell>
          <cell r="AN64">
            <v>57</v>
          </cell>
        </row>
        <row r="65">
          <cell r="AJ65">
            <v>13.594988425902557</v>
          </cell>
          <cell r="AN65">
            <v>71</v>
          </cell>
        </row>
        <row r="66">
          <cell r="AJ66">
            <v>13.594988425902557</v>
          </cell>
          <cell r="AN66">
            <v>71</v>
          </cell>
        </row>
        <row r="67">
          <cell r="AJ67">
            <v>13.594988425902557</v>
          </cell>
          <cell r="AN67">
            <v>71</v>
          </cell>
        </row>
        <row r="68">
          <cell r="AJ68">
            <v>13.594988425902557</v>
          </cell>
          <cell r="AN68">
            <v>71</v>
          </cell>
        </row>
        <row r="69">
          <cell r="AJ69">
            <v>15.517337962999591</v>
          </cell>
          <cell r="AN69">
            <v>50</v>
          </cell>
        </row>
        <row r="70">
          <cell r="AJ70">
            <v>19.50621527779731</v>
          </cell>
          <cell r="AN70">
            <v>27</v>
          </cell>
        </row>
        <row r="71">
          <cell r="AJ71">
            <v>19.50621527779731</v>
          </cell>
          <cell r="AN71">
            <v>27</v>
          </cell>
        </row>
        <row r="72">
          <cell r="AJ72">
            <v>22.671122685198497</v>
          </cell>
          <cell r="AN72">
            <v>35</v>
          </cell>
        </row>
        <row r="73">
          <cell r="AJ73">
            <v>22.671122685198497</v>
          </cell>
          <cell r="AN73">
            <v>35</v>
          </cell>
        </row>
        <row r="74">
          <cell r="AJ74">
            <v>22.671122685198497</v>
          </cell>
          <cell r="AN74">
            <v>35</v>
          </cell>
        </row>
        <row r="75">
          <cell r="AJ75">
            <v>22.671122685198497</v>
          </cell>
          <cell r="AN75">
            <v>35</v>
          </cell>
        </row>
        <row r="76">
          <cell r="AJ76">
            <v>22.671122685198497</v>
          </cell>
          <cell r="AN76">
            <v>35</v>
          </cell>
        </row>
        <row r="77">
          <cell r="AJ77">
            <v>22.671122685198497</v>
          </cell>
          <cell r="AN77">
            <v>35</v>
          </cell>
        </row>
        <row r="78">
          <cell r="AJ78">
            <v>24.729965277801966</v>
          </cell>
          <cell r="AN78">
            <v>51</v>
          </cell>
        </row>
        <row r="79">
          <cell r="AJ79">
            <v>28.427824074096861</v>
          </cell>
          <cell r="AN79">
            <v>35</v>
          </cell>
        </row>
        <row r="80">
          <cell r="AJ80">
            <v>28.427824074096861</v>
          </cell>
          <cell r="AN80">
            <v>35</v>
          </cell>
        </row>
        <row r="81">
          <cell r="AJ81">
            <v>28.427824074096861</v>
          </cell>
          <cell r="AN81">
            <v>35</v>
          </cell>
        </row>
        <row r="82">
          <cell r="AJ82">
            <v>28.427824074096861</v>
          </cell>
          <cell r="AN82">
            <v>35</v>
          </cell>
        </row>
        <row r="83">
          <cell r="AJ83">
            <v>28.427824074096861</v>
          </cell>
          <cell r="AN83">
            <v>35</v>
          </cell>
        </row>
        <row r="84">
          <cell r="AJ84">
            <v>28.427824074096861</v>
          </cell>
          <cell r="AN84">
            <v>35</v>
          </cell>
        </row>
        <row r="85">
          <cell r="AJ85">
            <v>28.832615740699111</v>
          </cell>
          <cell r="AN85">
            <v>52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ssment Advanced Find View"/>
      <sheetName val="Time data"/>
      <sheetName val="APP - Reason for visit"/>
      <sheetName val="APP - Outcomes"/>
      <sheetName val="APP - Time"/>
      <sheetName val="APP - Cancellations"/>
    </sheetNames>
    <sheetDataSet>
      <sheetData sheetId="0"/>
      <sheetData sheetId="1">
        <row r="2">
          <cell r="AB2"/>
        </row>
        <row r="4">
          <cell r="AB4"/>
        </row>
        <row r="5">
          <cell r="AB5"/>
        </row>
        <row r="6">
          <cell r="AB6"/>
        </row>
        <row r="7">
          <cell r="AB7"/>
        </row>
        <row r="8">
          <cell r="AB8"/>
        </row>
        <row r="9">
          <cell r="AB9"/>
        </row>
        <row r="10">
          <cell r="AB10"/>
        </row>
        <row r="11">
          <cell r="AB11"/>
        </row>
        <row r="12">
          <cell r="AB12"/>
        </row>
        <row r="13">
          <cell r="AB13">
            <v>16</v>
          </cell>
        </row>
        <row r="14">
          <cell r="AB14"/>
        </row>
        <row r="15">
          <cell r="AB15">
            <v>20</v>
          </cell>
        </row>
        <row r="16">
          <cell r="AB16"/>
        </row>
        <row r="17">
          <cell r="AB17"/>
        </row>
        <row r="18">
          <cell r="AB18"/>
        </row>
        <row r="19">
          <cell r="AB19"/>
        </row>
        <row r="20">
          <cell r="AB20">
            <v>11</v>
          </cell>
        </row>
        <row r="21">
          <cell r="AB21">
            <v>29</v>
          </cell>
        </row>
        <row r="22">
          <cell r="AB22">
            <v>23</v>
          </cell>
        </row>
        <row r="23">
          <cell r="AB23">
            <v>23</v>
          </cell>
        </row>
        <row r="24">
          <cell r="AB24">
            <v>19</v>
          </cell>
        </row>
        <row r="25">
          <cell r="AB25">
            <v>19</v>
          </cell>
        </row>
        <row r="26">
          <cell r="AB26">
            <v>21</v>
          </cell>
        </row>
        <row r="27">
          <cell r="AB27">
            <v>21</v>
          </cell>
        </row>
        <row r="28">
          <cell r="AB28">
            <v>20</v>
          </cell>
        </row>
        <row r="29">
          <cell r="AB29">
            <v>20</v>
          </cell>
        </row>
        <row r="30">
          <cell r="AB30">
            <v>27</v>
          </cell>
        </row>
        <row r="31">
          <cell r="AB31">
            <v>27</v>
          </cell>
        </row>
        <row r="32">
          <cell r="AB32">
            <v>14</v>
          </cell>
        </row>
        <row r="33">
          <cell r="AB33">
            <v>14</v>
          </cell>
        </row>
        <row r="34">
          <cell r="AB34">
            <v>27</v>
          </cell>
        </row>
        <row r="35">
          <cell r="AB35">
            <v>27</v>
          </cell>
        </row>
        <row r="36">
          <cell r="AB36">
            <v>20</v>
          </cell>
        </row>
        <row r="37">
          <cell r="AB37">
            <v>20</v>
          </cell>
        </row>
        <row r="38">
          <cell r="AB38">
            <v>29</v>
          </cell>
        </row>
        <row r="39">
          <cell r="AB39">
            <v>20</v>
          </cell>
        </row>
        <row r="40">
          <cell r="AB40">
            <v>20</v>
          </cell>
        </row>
        <row r="41">
          <cell r="AB41">
            <v>20</v>
          </cell>
        </row>
        <row r="42">
          <cell r="AB42">
            <v>28</v>
          </cell>
        </row>
        <row r="43">
          <cell r="AB43">
            <v>20</v>
          </cell>
        </row>
        <row r="44">
          <cell r="AB44">
            <v>27</v>
          </cell>
        </row>
        <row r="45">
          <cell r="AB45">
            <v>27</v>
          </cell>
        </row>
        <row r="46">
          <cell r="AB46">
            <v>28</v>
          </cell>
        </row>
        <row r="47">
          <cell r="AB47">
            <v>28</v>
          </cell>
        </row>
        <row r="48">
          <cell r="AB48">
            <v>24</v>
          </cell>
        </row>
        <row r="49">
          <cell r="AB49">
            <v>16</v>
          </cell>
        </row>
        <row r="50">
          <cell r="AB50">
            <v>16</v>
          </cell>
        </row>
        <row r="51">
          <cell r="AB51">
            <v>27</v>
          </cell>
        </row>
        <row r="52">
          <cell r="AB52">
            <v>16</v>
          </cell>
        </row>
        <row r="53">
          <cell r="AB53">
            <v>24</v>
          </cell>
        </row>
        <row r="54">
          <cell r="AB54">
            <v>24</v>
          </cell>
        </row>
        <row r="55">
          <cell r="AB55">
            <v>28</v>
          </cell>
        </row>
        <row r="56">
          <cell r="AB56">
            <v>23</v>
          </cell>
        </row>
        <row r="57">
          <cell r="AB57">
            <v>28</v>
          </cell>
        </row>
        <row r="58">
          <cell r="AB58">
            <v>28</v>
          </cell>
        </row>
        <row r="59">
          <cell r="AB59">
            <v>29</v>
          </cell>
        </row>
        <row r="60">
          <cell r="AB60">
            <v>36</v>
          </cell>
        </row>
        <row r="61">
          <cell r="AB61">
            <v>36</v>
          </cell>
        </row>
        <row r="62">
          <cell r="AB62">
            <v>28</v>
          </cell>
        </row>
        <row r="63">
          <cell r="AB63">
            <v>28</v>
          </cell>
        </row>
        <row r="64">
          <cell r="AB64">
            <v>19</v>
          </cell>
        </row>
        <row r="65">
          <cell r="AB65">
            <v>27</v>
          </cell>
        </row>
        <row r="66">
          <cell r="AB66">
            <v>29</v>
          </cell>
        </row>
        <row r="67">
          <cell r="AB67">
            <v>29</v>
          </cell>
        </row>
        <row r="68">
          <cell r="AB68">
            <v>26</v>
          </cell>
        </row>
        <row r="69">
          <cell r="AB69">
            <v>23</v>
          </cell>
        </row>
        <row r="70">
          <cell r="AB70">
            <v>29</v>
          </cell>
        </row>
        <row r="71">
          <cell r="AB71">
            <v>29</v>
          </cell>
        </row>
        <row r="72">
          <cell r="AB72">
            <v>29</v>
          </cell>
        </row>
        <row r="73">
          <cell r="AB73">
            <v>23</v>
          </cell>
        </row>
        <row r="74">
          <cell r="AB74">
            <v>29</v>
          </cell>
        </row>
        <row r="75">
          <cell r="AB75">
            <v>29</v>
          </cell>
        </row>
        <row r="76">
          <cell r="AB76">
            <v>19</v>
          </cell>
        </row>
        <row r="77">
          <cell r="AB77">
            <v>29</v>
          </cell>
        </row>
        <row r="78">
          <cell r="AB78">
            <v>29</v>
          </cell>
        </row>
        <row r="79">
          <cell r="AB79">
            <v>29</v>
          </cell>
        </row>
        <row r="80">
          <cell r="AB80">
            <v>29</v>
          </cell>
        </row>
        <row r="81">
          <cell r="AB81">
            <v>29</v>
          </cell>
        </row>
        <row r="82">
          <cell r="AB82">
            <v>29</v>
          </cell>
        </row>
        <row r="83">
          <cell r="AB83">
            <v>29</v>
          </cell>
        </row>
        <row r="84">
          <cell r="AB84">
            <v>26</v>
          </cell>
        </row>
        <row r="85">
          <cell r="AB85">
            <v>26</v>
          </cell>
        </row>
        <row r="86">
          <cell r="AB86">
            <v>29</v>
          </cell>
        </row>
        <row r="87">
          <cell r="AB87">
            <v>29</v>
          </cell>
        </row>
        <row r="88">
          <cell r="AB88">
            <v>10</v>
          </cell>
        </row>
        <row r="89">
          <cell r="AB89">
            <v>10</v>
          </cell>
        </row>
        <row r="90">
          <cell r="AB90">
            <v>29</v>
          </cell>
        </row>
        <row r="91">
          <cell r="AB91">
            <v>31</v>
          </cell>
        </row>
        <row r="92">
          <cell r="AB92">
            <v>31</v>
          </cell>
        </row>
        <row r="93">
          <cell r="AB93">
            <v>31</v>
          </cell>
        </row>
        <row r="94">
          <cell r="AB94">
            <v>31</v>
          </cell>
        </row>
        <row r="95">
          <cell r="AB95">
            <v>29</v>
          </cell>
        </row>
        <row r="96">
          <cell r="AB96">
            <v>27</v>
          </cell>
        </row>
        <row r="97">
          <cell r="AB97">
            <v>27</v>
          </cell>
        </row>
        <row r="98">
          <cell r="AB98">
            <v>29</v>
          </cell>
        </row>
        <row r="99">
          <cell r="AB99">
            <v>14</v>
          </cell>
        </row>
        <row r="100">
          <cell r="AB100">
            <v>22</v>
          </cell>
        </row>
        <row r="101">
          <cell r="AB101">
            <v>22</v>
          </cell>
        </row>
        <row r="102">
          <cell r="AB102">
            <v>28</v>
          </cell>
        </row>
        <row r="103">
          <cell r="AB103">
            <v>27</v>
          </cell>
        </row>
        <row r="104">
          <cell r="AB104">
            <v>27</v>
          </cell>
        </row>
        <row r="105">
          <cell r="AB105">
            <v>27</v>
          </cell>
        </row>
        <row r="106">
          <cell r="AB106">
            <v>36</v>
          </cell>
        </row>
        <row r="107">
          <cell r="AB107">
            <v>29</v>
          </cell>
        </row>
        <row r="108">
          <cell r="AB108">
            <v>29</v>
          </cell>
        </row>
        <row r="109">
          <cell r="AB109">
            <v>28</v>
          </cell>
        </row>
        <row r="110">
          <cell r="AB110">
            <v>28</v>
          </cell>
        </row>
        <row r="111">
          <cell r="AB111">
            <v>29</v>
          </cell>
        </row>
        <row r="112">
          <cell r="AB112">
            <v>20</v>
          </cell>
        </row>
        <row r="113">
          <cell r="AB113">
            <v>20</v>
          </cell>
        </row>
        <row r="114">
          <cell r="AB114"/>
        </row>
        <row r="115">
          <cell r="AB115"/>
        </row>
      </sheetData>
      <sheetData sheetId="2"/>
      <sheetData sheetId="3"/>
      <sheetData sheetId="4">
        <row r="18">
          <cell r="C18" t="str">
            <v>0-7 days</v>
          </cell>
        </row>
      </sheetData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TC data set - APP"/>
      <sheetName val="Time data"/>
      <sheetName val="APP - Time"/>
      <sheetName val="APP - Reason for visit"/>
      <sheetName val="APP - Outcomes"/>
      <sheetName val="APP - Cancellations"/>
      <sheetName val="hiddenSheet"/>
    </sheetNames>
    <sheetDataSet>
      <sheetData sheetId="0">
        <row r="1">
          <cell r="S1" t="str">
            <v>Reason visit cancelled (APP)</v>
          </cell>
        </row>
      </sheetData>
      <sheetData sheetId="1"/>
      <sheetData sheetId="2"/>
      <sheetData sheetId="3">
        <row r="51">
          <cell r="F51">
            <v>142</v>
          </cell>
        </row>
      </sheetData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TC data set - MC"/>
      <sheetName val="Time data"/>
      <sheetName val="MC Notifications"/>
      <sheetName val="MC - Decisions"/>
      <sheetName val="MC - Time"/>
      <sheetName val="hiddenSheet"/>
    </sheetNames>
    <sheetDataSet>
      <sheetData sheetId="0">
        <row r="1">
          <cell r="M1" t="str">
            <v>Profession (Programme) (Programme)</v>
          </cell>
          <cell r="O1" t="str">
            <v>Entitlement (Programme) (Programme)</v>
          </cell>
          <cell r="P1" t="str">
            <v>Date change cancelled (MC)</v>
          </cell>
          <cell r="S1" t="str">
            <v>Process to review change (MC)</v>
          </cell>
          <cell r="X1" t="str">
            <v>ETCP outcome (MC)</v>
          </cell>
        </row>
        <row r="2">
          <cell r="M2" t="str">
            <v>Practitioner psychologist</v>
          </cell>
          <cell r="O2" t="str">
            <v/>
          </cell>
          <cell r="S2" t="str">
            <v>3. Major Change</v>
          </cell>
          <cell r="X2" t="str">
            <v/>
          </cell>
        </row>
        <row r="3">
          <cell r="M3" t="str">
            <v/>
          </cell>
          <cell r="O3" t="str">
            <v>Supplementary Prescribing</v>
          </cell>
          <cell r="P3">
            <v>44084</v>
          </cell>
          <cell r="S3" t="str">
            <v>1. Annual Monitoring</v>
          </cell>
          <cell r="X3" t="str">
            <v/>
          </cell>
        </row>
        <row r="4">
          <cell r="M4" t="str">
            <v>Paramedic</v>
          </cell>
          <cell r="O4" t="str">
            <v/>
          </cell>
          <cell r="P4">
            <v>44125</v>
          </cell>
          <cell r="S4" t="str">
            <v>3. Major Change</v>
          </cell>
          <cell r="X4" t="str">
            <v/>
          </cell>
        </row>
        <row r="5">
          <cell r="M5" t="str">
            <v/>
          </cell>
          <cell r="O5" t="str">
            <v>Supplementary Prescribing</v>
          </cell>
          <cell r="P5">
            <v>44084</v>
          </cell>
          <cell r="S5" t="str">
            <v>1. Annual Monitoring</v>
          </cell>
          <cell r="X5" t="str">
            <v/>
          </cell>
        </row>
        <row r="6">
          <cell r="M6" t="str">
            <v>Paramedic</v>
          </cell>
          <cell r="O6" t="str">
            <v/>
          </cell>
          <cell r="S6" t="str">
            <v>3. Major Change</v>
          </cell>
          <cell r="X6" t="str">
            <v/>
          </cell>
        </row>
        <row r="7">
          <cell r="M7" t="str">
            <v>Paramedic</v>
          </cell>
          <cell r="O7" t="str">
            <v/>
          </cell>
          <cell r="S7" t="str">
            <v>3. Major Change</v>
          </cell>
          <cell r="X7" t="str">
            <v/>
          </cell>
        </row>
        <row r="8">
          <cell r="M8" t="str">
            <v>Physiotherapist</v>
          </cell>
          <cell r="O8" t="str">
            <v/>
          </cell>
          <cell r="S8" t="str">
            <v>3. Major Change</v>
          </cell>
          <cell r="X8" t="str">
            <v/>
          </cell>
        </row>
        <row r="9">
          <cell r="M9" t="str">
            <v>Dietitian</v>
          </cell>
          <cell r="O9" t="str">
            <v/>
          </cell>
          <cell r="S9" t="str">
            <v>1. Annual Monitoring</v>
          </cell>
          <cell r="X9" t="str">
            <v/>
          </cell>
        </row>
        <row r="10">
          <cell r="M10" t="str">
            <v>Occupational therapist</v>
          </cell>
          <cell r="O10" t="str">
            <v/>
          </cell>
          <cell r="S10" t="str">
            <v>1. Annual Monitoring</v>
          </cell>
          <cell r="X10" t="str">
            <v/>
          </cell>
        </row>
        <row r="11">
          <cell r="M11" t="str">
            <v>Occupational therapist</v>
          </cell>
          <cell r="O11" t="str">
            <v/>
          </cell>
          <cell r="S11" t="str">
            <v>1. Annual Monitoring</v>
          </cell>
          <cell r="X11" t="str">
            <v/>
          </cell>
        </row>
        <row r="12">
          <cell r="M12" t="str">
            <v>Physiotherapist</v>
          </cell>
          <cell r="O12" t="str">
            <v/>
          </cell>
          <cell r="S12" t="str">
            <v>3. Major Change</v>
          </cell>
          <cell r="X12" t="str">
            <v/>
          </cell>
        </row>
        <row r="13">
          <cell r="M13" t="str">
            <v>Occupational therapist</v>
          </cell>
          <cell r="O13" t="str">
            <v/>
          </cell>
          <cell r="S13" t="str">
            <v>3. Major Change</v>
          </cell>
          <cell r="X13" t="str">
            <v/>
          </cell>
        </row>
        <row r="14">
          <cell r="M14" t="str">
            <v>Physiotherapist</v>
          </cell>
          <cell r="O14" t="str">
            <v/>
          </cell>
          <cell r="S14" t="str">
            <v>3. Major Change</v>
          </cell>
          <cell r="X14" t="str">
            <v/>
          </cell>
        </row>
        <row r="15">
          <cell r="M15" t="str">
            <v/>
          </cell>
          <cell r="O15" t="str">
            <v>Supplementary Prescribing</v>
          </cell>
          <cell r="P15">
            <v>44084</v>
          </cell>
          <cell r="S15" t="str">
            <v>1. Annual Monitoring</v>
          </cell>
          <cell r="X15" t="str">
            <v/>
          </cell>
        </row>
        <row r="16">
          <cell r="M16" t="str">
            <v/>
          </cell>
          <cell r="O16" t="str">
            <v>Supplementary Prescribing, Independent Prescribing</v>
          </cell>
          <cell r="P16">
            <v>44084</v>
          </cell>
          <cell r="S16" t="str">
            <v>1. Annual Monitoring</v>
          </cell>
          <cell r="X16" t="str">
            <v/>
          </cell>
        </row>
        <row r="17">
          <cell r="M17" t="str">
            <v>Paramedic</v>
          </cell>
          <cell r="O17" t="str">
            <v/>
          </cell>
          <cell r="S17" t="str">
            <v>1. Annual Monitoring</v>
          </cell>
          <cell r="X17" t="str">
            <v/>
          </cell>
        </row>
        <row r="18">
          <cell r="M18" t="str">
            <v/>
          </cell>
          <cell r="O18" t="str">
            <v>Supplementary Prescribing, Independent Prescribing</v>
          </cell>
          <cell r="S18" t="str">
            <v>1. Annual Monitoring</v>
          </cell>
          <cell r="X18" t="str">
            <v/>
          </cell>
        </row>
        <row r="19">
          <cell r="M19" t="str">
            <v>Occupational therapist</v>
          </cell>
          <cell r="O19" t="str">
            <v/>
          </cell>
          <cell r="S19" t="str">
            <v>1. Annual Monitoring</v>
          </cell>
          <cell r="X19" t="str">
            <v/>
          </cell>
        </row>
        <row r="20">
          <cell r="M20" t="str">
            <v>Occupational therapist</v>
          </cell>
          <cell r="O20" t="str">
            <v/>
          </cell>
          <cell r="S20" t="str">
            <v>1. Annual Monitoring</v>
          </cell>
          <cell r="X20" t="str">
            <v/>
          </cell>
        </row>
        <row r="21">
          <cell r="M21" t="str">
            <v>Speech and language therapist</v>
          </cell>
          <cell r="O21" t="str">
            <v/>
          </cell>
          <cell r="S21" t="str">
            <v>1. Annual Monitoring</v>
          </cell>
          <cell r="X21" t="str">
            <v/>
          </cell>
        </row>
        <row r="22">
          <cell r="M22" t="str">
            <v>Paramedic</v>
          </cell>
          <cell r="O22" t="str">
            <v/>
          </cell>
          <cell r="P22">
            <v>44125</v>
          </cell>
          <cell r="S22" t="str">
            <v>3. Major Change</v>
          </cell>
          <cell r="X22" t="str">
            <v/>
          </cell>
        </row>
        <row r="23">
          <cell r="M23" t="str">
            <v>Speech and language therapist</v>
          </cell>
          <cell r="O23" t="str">
            <v/>
          </cell>
          <cell r="S23" t="str">
            <v>1. Annual Monitoring</v>
          </cell>
          <cell r="X23" t="str">
            <v/>
          </cell>
        </row>
        <row r="24">
          <cell r="M24" t="str">
            <v>Speech and language therapist</v>
          </cell>
          <cell r="O24" t="str">
            <v/>
          </cell>
          <cell r="S24" t="str">
            <v>1. Annual Monitoring</v>
          </cell>
          <cell r="X24" t="str">
            <v/>
          </cell>
        </row>
        <row r="25">
          <cell r="M25" t="str">
            <v>Physiotherapist</v>
          </cell>
          <cell r="O25" t="str">
            <v/>
          </cell>
          <cell r="P25">
            <v>44132</v>
          </cell>
          <cell r="S25" t="str">
            <v>3. Major Change</v>
          </cell>
          <cell r="X25" t="str">
            <v/>
          </cell>
        </row>
        <row r="26">
          <cell r="M26" t="str">
            <v>Paramedic</v>
          </cell>
          <cell r="O26" t="str">
            <v/>
          </cell>
          <cell r="P26">
            <v>44127</v>
          </cell>
          <cell r="S26" t="str">
            <v>3. Major Change</v>
          </cell>
          <cell r="X26" t="str">
            <v/>
          </cell>
        </row>
        <row r="27">
          <cell r="M27" t="str">
            <v>Speech and language therapist</v>
          </cell>
          <cell r="O27" t="str">
            <v/>
          </cell>
          <cell r="P27">
            <v>44123</v>
          </cell>
          <cell r="S27" t="str">
            <v>3. Major Change</v>
          </cell>
          <cell r="X27" t="str">
            <v/>
          </cell>
        </row>
        <row r="28">
          <cell r="M28" t="str">
            <v/>
          </cell>
          <cell r="O28" t="str">
            <v>Supplementary Prescribing, Independent Prescribing</v>
          </cell>
          <cell r="P28">
            <v>44084</v>
          </cell>
          <cell r="S28" t="str">
            <v>1. Annual Monitoring</v>
          </cell>
          <cell r="X28" t="str">
            <v/>
          </cell>
        </row>
        <row r="29">
          <cell r="M29" t="str">
            <v/>
          </cell>
          <cell r="O29" t="str">
            <v>Supplementary Prescribing, Independent Prescribing</v>
          </cell>
          <cell r="P29">
            <v>44084</v>
          </cell>
          <cell r="S29" t="str">
            <v>1. Annual Monitoring</v>
          </cell>
          <cell r="X29" t="str">
            <v/>
          </cell>
        </row>
        <row r="30">
          <cell r="M30" t="str">
            <v/>
          </cell>
          <cell r="O30" t="str">
            <v>Supplementary Prescribing, Independent Prescribing</v>
          </cell>
          <cell r="P30">
            <v>44048</v>
          </cell>
          <cell r="S30" t="str">
            <v>1. Annual Monitoring</v>
          </cell>
          <cell r="X30" t="str">
            <v/>
          </cell>
        </row>
        <row r="31">
          <cell r="M31" t="str">
            <v/>
          </cell>
          <cell r="O31" t="str">
            <v>Supplementary Prescribing, Independent Prescribing</v>
          </cell>
          <cell r="P31">
            <v>44048</v>
          </cell>
          <cell r="S31" t="str">
            <v>1. Annual Monitoring</v>
          </cell>
          <cell r="X31" t="str">
            <v/>
          </cell>
        </row>
        <row r="32">
          <cell r="M32" t="str">
            <v/>
          </cell>
          <cell r="O32" t="str">
            <v>Supplementary Prescribing, Independent Prescribing</v>
          </cell>
          <cell r="P32">
            <v>44048</v>
          </cell>
          <cell r="S32" t="str">
            <v>1. Annual Monitoring</v>
          </cell>
          <cell r="X32" t="str">
            <v/>
          </cell>
        </row>
        <row r="33">
          <cell r="M33" t="str">
            <v>Radiographer</v>
          </cell>
          <cell r="O33" t="str">
            <v/>
          </cell>
          <cell r="P33">
            <v>44032</v>
          </cell>
          <cell r="S33" t="str">
            <v>1. Annual Monitoring</v>
          </cell>
          <cell r="X33" t="str">
            <v/>
          </cell>
        </row>
        <row r="34">
          <cell r="M34" t="str">
            <v>Biomedical scientist</v>
          </cell>
          <cell r="O34" t="str">
            <v/>
          </cell>
          <cell r="P34">
            <v>44027</v>
          </cell>
          <cell r="S34" t="str">
            <v>1. Annual Monitoring</v>
          </cell>
          <cell r="X34" t="str">
            <v/>
          </cell>
        </row>
        <row r="35">
          <cell r="M35" t="str">
            <v>Biomedical scientist</v>
          </cell>
          <cell r="O35" t="str">
            <v/>
          </cell>
          <cell r="P35">
            <v>44027</v>
          </cell>
          <cell r="S35" t="str">
            <v>1. Annual Monitoring</v>
          </cell>
          <cell r="X35" t="str">
            <v/>
          </cell>
        </row>
        <row r="36">
          <cell r="M36" t="str">
            <v>Biomedical scientist</v>
          </cell>
          <cell r="O36" t="str">
            <v/>
          </cell>
          <cell r="P36">
            <v>44027</v>
          </cell>
          <cell r="S36" t="str">
            <v>1. Annual Monitoring</v>
          </cell>
          <cell r="X36" t="str">
            <v/>
          </cell>
        </row>
        <row r="37">
          <cell r="M37" t="str">
            <v>Biomedical scientist</v>
          </cell>
          <cell r="O37" t="str">
            <v/>
          </cell>
          <cell r="P37">
            <v>44027</v>
          </cell>
          <cell r="S37" t="str">
            <v>1. Annual Monitoring</v>
          </cell>
          <cell r="X37" t="str">
            <v/>
          </cell>
        </row>
        <row r="38">
          <cell r="M38" t="str">
            <v/>
          </cell>
          <cell r="O38" t="str">
            <v>Supplementary Prescribing</v>
          </cell>
          <cell r="S38" t="str">
            <v>1. Annual Monitoring</v>
          </cell>
          <cell r="X38" t="str">
            <v/>
          </cell>
        </row>
        <row r="39">
          <cell r="M39" t="str">
            <v/>
          </cell>
          <cell r="O39" t="str">
            <v>Supplementary Prescribing, Independent Prescribing</v>
          </cell>
          <cell r="P39">
            <v>44018</v>
          </cell>
          <cell r="S39" t="str">
            <v>1. Annual Monitoring</v>
          </cell>
          <cell r="X39" t="str">
            <v/>
          </cell>
        </row>
        <row r="40">
          <cell r="M40" t="str">
            <v>Paramedic</v>
          </cell>
          <cell r="O40" t="str">
            <v/>
          </cell>
          <cell r="S40" t="str">
            <v>1. Annual Monitoring</v>
          </cell>
          <cell r="X40" t="str">
            <v/>
          </cell>
        </row>
        <row r="41">
          <cell r="M41" t="str">
            <v>Operating department practitioner</v>
          </cell>
          <cell r="O41" t="str">
            <v/>
          </cell>
          <cell r="P41">
            <v>43991</v>
          </cell>
          <cell r="S41" t="str">
            <v>1. Annual Monitoring</v>
          </cell>
          <cell r="X41" t="str">
            <v/>
          </cell>
        </row>
        <row r="42">
          <cell r="M42" t="str">
            <v/>
          </cell>
          <cell r="O42" t="str">
            <v>Supplementary Prescribing, Independent Prescribing</v>
          </cell>
          <cell r="P42">
            <v>43977</v>
          </cell>
          <cell r="S42" t="str">
            <v>1. Annual Monitoring</v>
          </cell>
          <cell r="X42" t="str">
            <v/>
          </cell>
        </row>
        <row r="43">
          <cell r="M43" t="str">
            <v>Physiotherapist</v>
          </cell>
          <cell r="O43" t="str">
            <v/>
          </cell>
          <cell r="S43" t="str">
            <v>1. Annual Monitoring</v>
          </cell>
          <cell r="X43" t="str">
            <v/>
          </cell>
        </row>
        <row r="44">
          <cell r="M44" t="str">
            <v/>
          </cell>
          <cell r="O44" t="str">
            <v>Supplementary Prescribing, Independent Prescribing</v>
          </cell>
          <cell r="P44">
            <v>43977</v>
          </cell>
          <cell r="S44" t="str">
            <v>1. Annual Monitoring</v>
          </cell>
          <cell r="X44" t="str">
            <v/>
          </cell>
        </row>
        <row r="45">
          <cell r="M45" t="str">
            <v/>
          </cell>
          <cell r="O45" t="str">
            <v>Supplementary Prescribing, Independent Prescribing</v>
          </cell>
          <cell r="P45">
            <v>43977</v>
          </cell>
          <cell r="S45" t="str">
            <v>1. Annual Monitoring</v>
          </cell>
          <cell r="X45" t="str">
            <v/>
          </cell>
        </row>
        <row r="46">
          <cell r="M46" t="str">
            <v/>
          </cell>
          <cell r="O46" t="str">
            <v>Supplementary Prescribing, Independent Prescribing</v>
          </cell>
          <cell r="P46">
            <v>43977</v>
          </cell>
          <cell r="S46" t="str">
            <v>1. Annual Monitoring</v>
          </cell>
          <cell r="X46" t="str">
            <v/>
          </cell>
        </row>
        <row r="47">
          <cell r="M47" t="str">
            <v/>
          </cell>
          <cell r="O47" t="str">
            <v>Supplementary Prescribing, Independent Prescribing</v>
          </cell>
          <cell r="P47">
            <v>43977</v>
          </cell>
          <cell r="S47" t="str">
            <v>1. Annual Monitoring</v>
          </cell>
          <cell r="X47" t="str">
            <v/>
          </cell>
        </row>
        <row r="48">
          <cell r="M48" t="str">
            <v/>
          </cell>
          <cell r="O48" t="str">
            <v>Supplementary Prescribing, Independent Prescribing</v>
          </cell>
          <cell r="P48">
            <v>43977</v>
          </cell>
          <cell r="S48" t="str">
            <v>1. Annual Monitoring</v>
          </cell>
          <cell r="X48" t="str">
            <v/>
          </cell>
        </row>
        <row r="49">
          <cell r="M49" t="str">
            <v/>
          </cell>
          <cell r="O49" t="str">
            <v>Supplementary Prescribing, Independent Prescribing</v>
          </cell>
          <cell r="P49">
            <v>43977</v>
          </cell>
          <cell r="S49" t="str">
            <v>1. Annual Monitoring</v>
          </cell>
          <cell r="X49" t="str">
            <v/>
          </cell>
        </row>
        <row r="50">
          <cell r="M50" t="str">
            <v/>
          </cell>
          <cell r="O50" t="str">
            <v>Supplementary Prescribing, Independent Prescribing</v>
          </cell>
          <cell r="P50">
            <v>43977</v>
          </cell>
          <cell r="S50" t="str">
            <v>1. Annual Monitoring</v>
          </cell>
          <cell r="X50" t="str">
            <v/>
          </cell>
        </row>
        <row r="51">
          <cell r="M51" t="str">
            <v>Speech and language therapist</v>
          </cell>
          <cell r="O51" t="str">
            <v/>
          </cell>
          <cell r="S51" t="str">
            <v>1. Annual Monitoring</v>
          </cell>
          <cell r="X51" t="str">
            <v/>
          </cell>
        </row>
        <row r="52">
          <cell r="M52" t="str">
            <v>Speech and language therapist</v>
          </cell>
          <cell r="O52" t="str">
            <v/>
          </cell>
          <cell r="S52" t="str">
            <v>1. Annual Monitoring</v>
          </cell>
          <cell r="X52" t="str">
            <v/>
          </cell>
        </row>
        <row r="53">
          <cell r="M53" t="str">
            <v>Physiotherapist</v>
          </cell>
          <cell r="O53" t="str">
            <v/>
          </cell>
          <cell r="S53" t="str">
            <v>1. Annual Monitoring</v>
          </cell>
          <cell r="X53" t="str">
            <v/>
          </cell>
        </row>
        <row r="54">
          <cell r="M54" t="str">
            <v>Paramedic</v>
          </cell>
          <cell r="O54" t="str">
            <v/>
          </cell>
          <cell r="P54">
            <v>43943</v>
          </cell>
          <cell r="S54" t="str">
            <v>1. Annual Monitoring</v>
          </cell>
          <cell r="X54" t="str">
            <v/>
          </cell>
        </row>
        <row r="55">
          <cell r="M55" t="str">
            <v>Biomedical scientist</v>
          </cell>
          <cell r="O55" t="str">
            <v/>
          </cell>
          <cell r="P55">
            <v>43943</v>
          </cell>
          <cell r="S55" t="str">
            <v>1. Annual Monitoring</v>
          </cell>
          <cell r="X55" t="str">
            <v/>
          </cell>
        </row>
        <row r="56">
          <cell r="M56" t="str">
            <v>Biomedical scientist</v>
          </cell>
          <cell r="O56" t="str">
            <v/>
          </cell>
          <cell r="P56">
            <v>43943</v>
          </cell>
          <cell r="S56" t="str">
            <v>1. Annual Monitoring</v>
          </cell>
          <cell r="X56" t="str">
            <v/>
          </cell>
        </row>
        <row r="57">
          <cell r="M57" t="str">
            <v>Biomedical scientist</v>
          </cell>
          <cell r="O57" t="str">
            <v/>
          </cell>
          <cell r="P57">
            <v>43943</v>
          </cell>
          <cell r="S57" t="str">
            <v>1. Annual Monitoring</v>
          </cell>
          <cell r="X57" t="str">
            <v/>
          </cell>
        </row>
        <row r="58">
          <cell r="M58" t="str">
            <v>Occupational therapist</v>
          </cell>
          <cell r="O58" t="str">
            <v/>
          </cell>
          <cell r="S58" t="str">
            <v>1. Annual Monitoring</v>
          </cell>
          <cell r="X58" t="str">
            <v/>
          </cell>
        </row>
        <row r="59">
          <cell r="M59" t="str">
            <v>Paramedic</v>
          </cell>
          <cell r="O59" t="str">
            <v/>
          </cell>
          <cell r="P59">
            <v>43942</v>
          </cell>
          <cell r="S59" t="str">
            <v>1. Annual Monitoring</v>
          </cell>
          <cell r="X59" t="str">
            <v/>
          </cell>
        </row>
        <row r="60">
          <cell r="M60" t="str">
            <v>Biomedical scientist</v>
          </cell>
          <cell r="O60" t="str">
            <v/>
          </cell>
          <cell r="P60">
            <v>43935</v>
          </cell>
          <cell r="S60" t="str">
            <v>1. Annual Monitoring</v>
          </cell>
          <cell r="X60" t="str">
            <v/>
          </cell>
        </row>
        <row r="61">
          <cell r="M61" t="str">
            <v>Biomedical scientist</v>
          </cell>
          <cell r="O61" t="str">
            <v/>
          </cell>
          <cell r="P61">
            <v>43935</v>
          </cell>
          <cell r="S61" t="str">
            <v>1. Annual Monitoring</v>
          </cell>
          <cell r="X61" t="str">
            <v/>
          </cell>
        </row>
        <row r="62">
          <cell r="M62" t="str">
            <v>Biomedical scientist</v>
          </cell>
          <cell r="O62" t="str">
            <v/>
          </cell>
          <cell r="P62">
            <v>43935</v>
          </cell>
          <cell r="S62" t="str">
            <v>1. Annual Monitoring</v>
          </cell>
          <cell r="X62" t="str">
            <v/>
          </cell>
        </row>
        <row r="63">
          <cell r="M63" t="str">
            <v>Biomedical scientist</v>
          </cell>
          <cell r="O63" t="str">
            <v/>
          </cell>
          <cell r="P63">
            <v>43935</v>
          </cell>
          <cell r="S63" t="str">
            <v>1. Annual Monitoring</v>
          </cell>
          <cell r="X63" t="str">
            <v/>
          </cell>
        </row>
        <row r="64">
          <cell r="M64" t="str">
            <v>Speech and language therapist</v>
          </cell>
          <cell r="O64" t="str">
            <v/>
          </cell>
          <cell r="P64">
            <v>43924</v>
          </cell>
          <cell r="S64" t="str">
            <v>1. Annual Monitoring</v>
          </cell>
          <cell r="X64" t="str">
            <v/>
          </cell>
        </row>
        <row r="65">
          <cell r="M65" t="str">
            <v>Speech and language therapist</v>
          </cell>
          <cell r="O65" t="str">
            <v/>
          </cell>
          <cell r="P65">
            <v>43893</v>
          </cell>
          <cell r="S65" t="str">
            <v>1. Annual Monitoring</v>
          </cell>
          <cell r="X65" t="str">
            <v/>
          </cell>
        </row>
        <row r="66">
          <cell r="M66" t="str">
            <v>Radiographer</v>
          </cell>
          <cell r="O66" t="str">
            <v/>
          </cell>
          <cell r="S66" t="str">
            <v>1. Annual Monitoring</v>
          </cell>
          <cell r="X66" t="str">
            <v/>
          </cell>
        </row>
        <row r="67">
          <cell r="M67" t="str">
            <v>Physiotherapist</v>
          </cell>
          <cell r="O67" t="str">
            <v/>
          </cell>
          <cell r="P67">
            <v>43889</v>
          </cell>
          <cell r="S67" t="str">
            <v>1. Annual Monitoring</v>
          </cell>
          <cell r="X67" t="str">
            <v/>
          </cell>
        </row>
        <row r="68">
          <cell r="M68" t="str">
            <v>Dietitian</v>
          </cell>
          <cell r="O68" t="str">
            <v/>
          </cell>
          <cell r="P68">
            <v>43889</v>
          </cell>
          <cell r="S68" t="str">
            <v>1. Annual Monitoring</v>
          </cell>
          <cell r="X68" t="str">
            <v/>
          </cell>
        </row>
        <row r="69">
          <cell r="M69" t="str">
            <v/>
          </cell>
          <cell r="O69" t="str">
            <v>Supplementary Prescribing, Independent Prescribing</v>
          </cell>
          <cell r="S69" t="str">
            <v>1. Annual Monitoring</v>
          </cell>
          <cell r="X69" t="str">
            <v/>
          </cell>
        </row>
        <row r="70">
          <cell r="M70" t="str">
            <v/>
          </cell>
          <cell r="O70" t="str">
            <v>Supplementary Prescribing</v>
          </cell>
          <cell r="S70" t="str">
            <v>1. Annual Monitoring</v>
          </cell>
          <cell r="X70" t="str">
            <v/>
          </cell>
        </row>
        <row r="71">
          <cell r="M71" t="str">
            <v/>
          </cell>
          <cell r="O71" t="str">
            <v>Supplementary Prescribing</v>
          </cell>
          <cell r="S71" t="str">
            <v>1. Annual Monitoring</v>
          </cell>
          <cell r="X71" t="str">
            <v/>
          </cell>
        </row>
        <row r="72">
          <cell r="M72" t="str">
            <v/>
          </cell>
          <cell r="O72" t="str">
            <v>Supplementary Prescribing, Independent Prescribing</v>
          </cell>
          <cell r="S72" t="str">
            <v>1. Annual Monitoring</v>
          </cell>
          <cell r="X72" t="str">
            <v/>
          </cell>
        </row>
        <row r="73">
          <cell r="M73" t="str">
            <v>Dietitian</v>
          </cell>
          <cell r="O73" t="str">
            <v/>
          </cell>
          <cell r="P73">
            <v>43889</v>
          </cell>
          <cell r="S73" t="str">
            <v>1. Annual Monitoring</v>
          </cell>
          <cell r="X73" t="str">
            <v/>
          </cell>
        </row>
        <row r="74">
          <cell r="M74" t="str">
            <v>Physiotherapist</v>
          </cell>
          <cell r="O74" t="str">
            <v/>
          </cell>
          <cell r="P74">
            <v>44022</v>
          </cell>
          <cell r="S74" t="str">
            <v>3. Major Change</v>
          </cell>
          <cell r="X74" t="str">
            <v/>
          </cell>
        </row>
        <row r="75">
          <cell r="M75" t="str">
            <v>Speech and language therapist</v>
          </cell>
          <cell r="O75" t="str">
            <v/>
          </cell>
          <cell r="P75">
            <v>43886</v>
          </cell>
          <cell r="S75" t="str">
            <v>1. Annual Monitoring</v>
          </cell>
          <cell r="X75" t="str">
            <v/>
          </cell>
        </row>
        <row r="76">
          <cell r="M76" t="str">
            <v>Speech and language therapist</v>
          </cell>
          <cell r="O76" t="str">
            <v/>
          </cell>
          <cell r="P76">
            <v>43886</v>
          </cell>
          <cell r="S76" t="str">
            <v>1. Annual Monitoring</v>
          </cell>
          <cell r="X76" t="str">
            <v/>
          </cell>
        </row>
        <row r="77">
          <cell r="M77" t="str">
            <v/>
          </cell>
          <cell r="O77" t="str">
            <v>Supplementary Prescribing</v>
          </cell>
          <cell r="S77" t="str">
            <v>1. Annual Monitoring</v>
          </cell>
          <cell r="X77" t="str">
            <v/>
          </cell>
        </row>
        <row r="78">
          <cell r="M78" t="str">
            <v/>
          </cell>
          <cell r="O78" t="str">
            <v>Supplementary Prescribing</v>
          </cell>
          <cell r="S78" t="str">
            <v>1. Annual Monitoring</v>
          </cell>
          <cell r="X78" t="str">
            <v/>
          </cell>
        </row>
        <row r="79">
          <cell r="M79" t="str">
            <v/>
          </cell>
          <cell r="O79" t="str">
            <v>Supplementary Prescribing, Independent Prescribing</v>
          </cell>
          <cell r="S79" t="str">
            <v>1. Annual Monitoring</v>
          </cell>
          <cell r="X79" t="str">
            <v/>
          </cell>
        </row>
        <row r="80">
          <cell r="M80" t="str">
            <v/>
          </cell>
          <cell r="O80" t="str">
            <v>Supplementary Prescribing, Independent Prescribing</v>
          </cell>
          <cell r="S80" t="str">
            <v>1. Annual Monitoring</v>
          </cell>
          <cell r="X80" t="str">
            <v/>
          </cell>
        </row>
        <row r="81">
          <cell r="M81" t="str">
            <v>Operating department practitioner</v>
          </cell>
          <cell r="O81" t="str">
            <v/>
          </cell>
          <cell r="P81">
            <v>43886</v>
          </cell>
          <cell r="S81" t="str">
            <v>1. Annual Monitoring</v>
          </cell>
          <cell r="X81" t="str">
            <v/>
          </cell>
        </row>
        <row r="82">
          <cell r="M82" t="str">
            <v>Operating department practitioner</v>
          </cell>
          <cell r="O82" t="str">
            <v/>
          </cell>
          <cell r="P82">
            <v>43886</v>
          </cell>
          <cell r="S82" t="str">
            <v>1. Annual Monitoring</v>
          </cell>
          <cell r="X82" t="str">
            <v/>
          </cell>
        </row>
        <row r="83">
          <cell r="M83" t="str">
            <v/>
          </cell>
          <cell r="O83" t="str">
            <v>Supplementary Prescribing</v>
          </cell>
          <cell r="P83">
            <v>43816</v>
          </cell>
          <cell r="S83" t="str">
            <v>1. Annual Monitoring</v>
          </cell>
          <cell r="X83" t="str">
            <v/>
          </cell>
        </row>
        <row r="84">
          <cell r="M84" t="str">
            <v>Practitioner psychologist</v>
          </cell>
          <cell r="O84" t="str">
            <v/>
          </cell>
          <cell r="S84" t="str">
            <v>1. Annual Monitoring</v>
          </cell>
          <cell r="X84" t="str">
            <v/>
          </cell>
        </row>
        <row r="85">
          <cell r="M85" t="str">
            <v>Arts therapist</v>
          </cell>
          <cell r="O85" t="str">
            <v/>
          </cell>
          <cell r="P85">
            <v>43774</v>
          </cell>
          <cell r="S85" t="str">
            <v>1. Annual Monitoring</v>
          </cell>
          <cell r="X85" t="str">
            <v/>
          </cell>
        </row>
        <row r="86">
          <cell r="M86" t="str">
            <v>Occupational therapist</v>
          </cell>
          <cell r="O86" t="str">
            <v/>
          </cell>
          <cell r="S86" t="str">
            <v>1. Annual Monitoring</v>
          </cell>
          <cell r="X86" t="str">
            <v/>
          </cell>
        </row>
        <row r="87">
          <cell r="M87" t="str">
            <v>Occupational therapist</v>
          </cell>
          <cell r="O87" t="str">
            <v/>
          </cell>
          <cell r="S87" t="str">
            <v>1. Annual Monitoring</v>
          </cell>
          <cell r="X87" t="str">
            <v/>
          </cell>
        </row>
        <row r="88">
          <cell r="M88" t="str">
            <v>Speech and language therapist</v>
          </cell>
          <cell r="O88" t="str">
            <v/>
          </cell>
          <cell r="S88" t="str">
            <v>2. Approval</v>
          </cell>
          <cell r="X88" t="str">
            <v/>
          </cell>
        </row>
        <row r="89">
          <cell r="M89" t="str">
            <v>Speech and language therapist</v>
          </cell>
          <cell r="O89" t="str">
            <v/>
          </cell>
          <cell r="S89" t="str">
            <v>2. Approval</v>
          </cell>
          <cell r="X89" t="str">
            <v/>
          </cell>
        </row>
        <row r="90">
          <cell r="M90" t="str">
            <v>Hearing aid dispenser</v>
          </cell>
          <cell r="O90" t="str">
            <v/>
          </cell>
          <cell r="S90" t="str">
            <v>2. Approval</v>
          </cell>
          <cell r="X90" t="str">
            <v/>
          </cell>
        </row>
        <row r="91">
          <cell r="M91" t="str">
            <v>Hearing aid dispenser</v>
          </cell>
          <cell r="O91" t="str">
            <v/>
          </cell>
          <cell r="S91" t="str">
            <v>2. Approval</v>
          </cell>
          <cell r="X91" t="str">
            <v/>
          </cell>
        </row>
        <row r="92">
          <cell r="M92" t="str">
            <v>Physiotherapist</v>
          </cell>
          <cell r="O92" t="str">
            <v/>
          </cell>
          <cell r="P92">
            <v>44022</v>
          </cell>
          <cell r="S92" t="str">
            <v>3. Major Change</v>
          </cell>
          <cell r="X92" t="str">
            <v/>
          </cell>
        </row>
        <row r="93">
          <cell r="M93" t="str">
            <v>Prosthetist / orthotist</v>
          </cell>
          <cell r="O93" t="str">
            <v/>
          </cell>
          <cell r="S93" t="str">
            <v>2. Approval</v>
          </cell>
          <cell r="X93" t="str">
            <v/>
          </cell>
        </row>
        <row r="94">
          <cell r="M94" t="str">
            <v>Occupational therapist</v>
          </cell>
          <cell r="O94" t="str">
            <v/>
          </cell>
          <cell r="P94">
            <v>43787</v>
          </cell>
          <cell r="S94" t="str">
            <v>2. Approval</v>
          </cell>
          <cell r="X94" t="str">
            <v/>
          </cell>
        </row>
        <row r="95">
          <cell r="M95" t="str">
            <v>Occupational therapist</v>
          </cell>
          <cell r="O95" t="str">
            <v/>
          </cell>
          <cell r="P95">
            <v>43787</v>
          </cell>
          <cell r="S95" t="str">
            <v>2. Approval</v>
          </cell>
          <cell r="X95" t="str">
            <v/>
          </cell>
        </row>
        <row r="96">
          <cell r="M96" t="str">
            <v>Operating department practitioner</v>
          </cell>
          <cell r="O96" t="str">
            <v/>
          </cell>
          <cell r="S96" t="str">
            <v>3. Major Change</v>
          </cell>
          <cell r="X96" t="str">
            <v>1. Reconfirm Approval</v>
          </cell>
          <cell r="AC96">
            <v>19</v>
          </cell>
        </row>
        <row r="97">
          <cell r="M97" t="str">
            <v>Operating department practitioner</v>
          </cell>
          <cell r="O97" t="str">
            <v/>
          </cell>
          <cell r="S97" t="str">
            <v>3. Major Change</v>
          </cell>
          <cell r="X97" t="str">
            <v>1. Reconfirm Approval</v>
          </cell>
          <cell r="AC97">
            <v>12.428571428571429</v>
          </cell>
        </row>
        <row r="98">
          <cell r="M98" t="str">
            <v>Practitioner psychologist</v>
          </cell>
          <cell r="O98" t="str">
            <v/>
          </cell>
          <cell r="S98" t="str">
            <v>3. Major Change</v>
          </cell>
          <cell r="X98" t="str">
            <v>1. Reconfirm Approval</v>
          </cell>
          <cell r="AC98">
            <v>12.428571428571429</v>
          </cell>
        </row>
        <row r="99">
          <cell r="M99" t="str">
            <v>Practitioner psychologist</v>
          </cell>
          <cell r="O99" t="str">
            <v/>
          </cell>
          <cell r="S99" t="str">
            <v>3. Major Change</v>
          </cell>
          <cell r="X99" t="str">
            <v>1. Reconfirm Approval</v>
          </cell>
          <cell r="AC99">
            <v>16.428571428571427</v>
          </cell>
        </row>
        <row r="100">
          <cell r="M100" t="str">
            <v>Paramedic</v>
          </cell>
          <cell r="O100" t="str">
            <v/>
          </cell>
          <cell r="S100" t="str">
            <v>3. Major Change</v>
          </cell>
          <cell r="X100" t="str">
            <v>1. Reconfirm Approval</v>
          </cell>
          <cell r="AC100">
            <v>27.285714285714285</v>
          </cell>
        </row>
        <row r="101">
          <cell r="M101" t="str">
            <v>Clinical scientist</v>
          </cell>
          <cell r="O101" t="str">
            <v/>
          </cell>
          <cell r="S101" t="str">
            <v>3. Major Change</v>
          </cell>
          <cell r="X101" t="str">
            <v>1. Reconfirm Approval</v>
          </cell>
          <cell r="AC101">
            <v>27.285714285714285</v>
          </cell>
        </row>
        <row r="102">
          <cell r="M102" t="str">
            <v>Clinical scientist</v>
          </cell>
          <cell r="O102" t="str">
            <v/>
          </cell>
          <cell r="S102" t="str">
            <v>3. Major Change</v>
          </cell>
          <cell r="X102" t="str">
            <v>1. Reconfirm Approval</v>
          </cell>
          <cell r="AC102">
            <v>16.714285714285715</v>
          </cell>
        </row>
        <row r="103">
          <cell r="M103" t="str">
            <v>Biomedical scientist</v>
          </cell>
          <cell r="O103" t="str">
            <v/>
          </cell>
          <cell r="S103" t="str">
            <v>3. Major Change</v>
          </cell>
          <cell r="X103" t="str">
            <v>1. Reconfirm Approval</v>
          </cell>
          <cell r="AC103">
            <v>7.5714285714285712</v>
          </cell>
        </row>
        <row r="104">
          <cell r="M104" t="str">
            <v>Operating department practitioner</v>
          </cell>
          <cell r="O104" t="str">
            <v/>
          </cell>
          <cell r="S104" t="str">
            <v>3. Major Change</v>
          </cell>
          <cell r="X104" t="str">
            <v>1. Reconfirm Approval</v>
          </cell>
          <cell r="AC104">
            <v>7.5714285714285712</v>
          </cell>
        </row>
        <row r="105">
          <cell r="M105" t="str">
            <v>Operating department practitioner</v>
          </cell>
          <cell r="O105" t="str">
            <v/>
          </cell>
          <cell r="S105" t="str">
            <v>3. Major Change</v>
          </cell>
          <cell r="X105" t="str">
            <v>1. Reconfirm Approval</v>
          </cell>
          <cell r="AC105">
            <v>23.571428571428573</v>
          </cell>
        </row>
        <row r="106">
          <cell r="M106" t="str">
            <v>Speech and language therapist</v>
          </cell>
          <cell r="O106" t="str">
            <v/>
          </cell>
          <cell r="S106" t="str">
            <v>3. Major Change</v>
          </cell>
          <cell r="X106" t="str">
            <v>1. Reconfirm Approval</v>
          </cell>
          <cell r="AC106">
            <v>2</v>
          </cell>
        </row>
        <row r="107">
          <cell r="M107" t="str">
            <v/>
          </cell>
          <cell r="O107" t="str">
            <v>Supplementary Prescribing</v>
          </cell>
          <cell r="S107" t="str">
            <v>3. Major Change</v>
          </cell>
          <cell r="X107" t="str">
            <v>1. Reconfirm Approval</v>
          </cell>
          <cell r="AC107">
            <v>24</v>
          </cell>
        </row>
        <row r="108">
          <cell r="M108" t="str">
            <v>Biomedical scientist</v>
          </cell>
          <cell r="O108" t="str">
            <v/>
          </cell>
          <cell r="S108" t="str">
            <v>3. Major Change</v>
          </cell>
          <cell r="X108" t="str">
            <v>1. Reconfirm Approval</v>
          </cell>
          <cell r="AC108">
            <v>6.5714285714285712</v>
          </cell>
        </row>
        <row r="109">
          <cell r="M109" t="str">
            <v>Occupational therapist</v>
          </cell>
          <cell r="O109" t="str">
            <v/>
          </cell>
          <cell r="S109" t="str">
            <v>3. Major Change</v>
          </cell>
          <cell r="X109" t="str">
            <v>1. Reconfirm Approval</v>
          </cell>
          <cell r="AC109">
            <v>17.714285714285715</v>
          </cell>
        </row>
        <row r="110">
          <cell r="M110" t="str">
            <v>Physiotherapist</v>
          </cell>
          <cell r="O110" t="str">
            <v/>
          </cell>
          <cell r="S110" t="str">
            <v>3. Major Change</v>
          </cell>
          <cell r="X110" t="str">
            <v>1. Reconfirm Approval</v>
          </cell>
          <cell r="AC110">
            <v>23.571428571428573</v>
          </cell>
        </row>
        <row r="111">
          <cell r="M111" t="str">
            <v>Speech and language therapist</v>
          </cell>
          <cell r="O111" t="str">
            <v/>
          </cell>
          <cell r="S111" t="str">
            <v>3. Major Change</v>
          </cell>
          <cell r="X111" t="str">
            <v>1. Reconfirm Approval</v>
          </cell>
          <cell r="AC111">
            <v>24</v>
          </cell>
        </row>
        <row r="112">
          <cell r="M112" t="str">
            <v>Biomedical scientist</v>
          </cell>
          <cell r="O112" t="str">
            <v/>
          </cell>
          <cell r="S112" t="str">
            <v>3. Major Change</v>
          </cell>
          <cell r="X112" t="str">
            <v>1. Reconfirm Approval</v>
          </cell>
          <cell r="AC112">
            <v>15.285714285714286</v>
          </cell>
        </row>
        <row r="113">
          <cell r="M113" t="str">
            <v/>
          </cell>
          <cell r="O113" t="str">
            <v>Supplementary Prescribing, Independent Prescribing</v>
          </cell>
          <cell r="S113" t="str">
            <v>3. Major Change</v>
          </cell>
          <cell r="X113" t="str">
            <v>1. Reconfirm Approval</v>
          </cell>
          <cell r="AC113">
            <v>16.714285714285715</v>
          </cell>
        </row>
        <row r="114">
          <cell r="M114" t="str">
            <v>Paramedic</v>
          </cell>
          <cell r="O114" t="str">
            <v/>
          </cell>
          <cell r="S114" t="str">
            <v>3. Major Change</v>
          </cell>
          <cell r="X114" t="str">
            <v>1. Reconfirm Approval</v>
          </cell>
          <cell r="AC114">
            <v>11.142857142857142</v>
          </cell>
        </row>
        <row r="115">
          <cell r="M115" t="str">
            <v>Physiotherapist</v>
          </cell>
          <cell r="O115" t="str">
            <v/>
          </cell>
          <cell r="S115" t="str">
            <v>3. Major Change</v>
          </cell>
          <cell r="X115" t="str">
            <v>1. Reconfirm Approval</v>
          </cell>
          <cell r="AC115">
            <v>10.714285714285714</v>
          </cell>
        </row>
        <row r="116">
          <cell r="M116" t="str">
            <v/>
          </cell>
          <cell r="O116" t="str">
            <v>Supplementary Prescribing</v>
          </cell>
          <cell r="S116" t="str">
            <v>3. Major Change</v>
          </cell>
          <cell r="X116" t="str">
            <v>1. Reconfirm Approval</v>
          </cell>
          <cell r="AC116">
            <v>19.285714285714285</v>
          </cell>
        </row>
        <row r="117">
          <cell r="M117" t="str">
            <v>Hearing aid dispenser</v>
          </cell>
          <cell r="O117" t="str">
            <v/>
          </cell>
          <cell r="S117" t="str">
            <v>3. Major Change</v>
          </cell>
          <cell r="X117" t="str">
            <v>1. Reconfirm Approval</v>
          </cell>
          <cell r="AC117">
            <v>23.428571428571427</v>
          </cell>
        </row>
        <row r="118">
          <cell r="M118" t="str">
            <v>Radiographer</v>
          </cell>
          <cell r="O118" t="str">
            <v/>
          </cell>
          <cell r="S118" t="str">
            <v>3. Major Change</v>
          </cell>
          <cell r="X118" t="str">
            <v>1. Reconfirm Approval</v>
          </cell>
          <cell r="AC118">
            <v>23.428571428571427</v>
          </cell>
        </row>
        <row r="119">
          <cell r="M119" t="str">
            <v>Radiographer</v>
          </cell>
          <cell r="O119" t="str">
            <v/>
          </cell>
          <cell r="S119" t="str">
            <v>3. Major Change</v>
          </cell>
          <cell r="X119" t="str">
            <v>1. Reconfirm Approval</v>
          </cell>
          <cell r="AC119">
            <v>19</v>
          </cell>
        </row>
        <row r="120">
          <cell r="M120" t="str">
            <v>Operating department practitioner</v>
          </cell>
          <cell r="O120" t="str">
            <v/>
          </cell>
          <cell r="S120" t="str">
            <v>3. Major Change</v>
          </cell>
          <cell r="X120" t="str">
            <v>1. Reconfirm Approval</v>
          </cell>
          <cell r="AC120">
            <v>10.714285714285714</v>
          </cell>
        </row>
        <row r="121">
          <cell r="M121" t="str">
            <v/>
          </cell>
          <cell r="O121" t="str">
            <v>Supplementary Prescribing</v>
          </cell>
          <cell r="S121" t="str">
            <v>3. Major Change</v>
          </cell>
          <cell r="X121" t="str">
            <v>1. Reconfirm Approval</v>
          </cell>
          <cell r="AC121">
            <v>10.714285714285714</v>
          </cell>
        </row>
        <row r="122">
          <cell r="M122" t="str">
            <v/>
          </cell>
          <cell r="O122" t="str">
            <v>Supplementary Prescribing, Independent Prescribing</v>
          </cell>
          <cell r="S122" t="str">
            <v>3. Major Change</v>
          </cell>
          <cell r="X122" t="str">
            <v>1. Reconfirm Approval</v>
          </cell>
          <cell r="AC122">
            <v>16.571428571428573</v>
          </cell>
        </row>
        <row r="123">
          <cell r="M123" t="str">
            <v>Biomedical scientist</v>
          </cell>
          <cell r="O123" t="str">
            <v/>
          </cell>
          <cell r="S123" t="str">
            <v>3. Major Change</v>
          </cell>
          <cell r="X123" t="str">
            <v>1. Reconfirm Approval</v>
          </cell>
          <cell r="AC123">
            <v>16.571428571428573</v>
          </cell>
        </row>
        <row r="124">
          <cell r="M124" t="str">
            <v>Biomedical scientist</v>
          </cell>
          <cell r="O124" t="str">
            <v/>
          </cell>
          <cell r="S124" t="str">
            <v>3. Major Change</v>
          </cell>
          <cell r="X124" t="str">
            <v>1. Reconfirm Approval</v>
          </cell>
          <cell r="AC124">
            <v>16.571428571428573</v>
          </cell>
        </row>
        <row r="125">
          <cell r="M125" t="str">
            <v>Biomedical scientist</v>
          </cell>
          <cell r="O125" t="str">
            <v/>
          </cell>
          <cell r="S125" t="str">
            <v>3. Major Change</v>
          </cell>
          <cell r="X125" t="str">
            <v>1. Reconfirm Approval</v>
          </cell>
          <cell r="AC125">
            <v>16.571428571428573</v>
          </cell>
        </row>
        <row r="126">
          <cell r="M126" t="str">
            <v>Biomedical scientist</v>
          </cell>
          <cell r="O126" t="str">
            <v/>
          </cell>
          <cell r="S126" t="str">
            <v>3. Major Change</v>
          </cell>
          <cell r="X126" t="str">
            <v>1. Reconfirm Approval</v>
          </cell>
          <cell r="AC126">
            <v>23.428571428571427</v>
          </cell>
        </row>
        <row r="127">
          <cell r="M127" t="str">
            <v>Radiographer</v>
          </cell>
          <cell r="O127" t="str">
            <v/>
          </cell>
          <cell r="S127" t="str">
            <v>3. Major Change</v>
          </cell>
          <cell r="X127" t="str">
            <v>1. Reconfirm Approval</v>
          </cell>
          <cell r="AC127">
            <v>19</v>
          </cell>
        </row>
        <row r="128">
          <cell r="M128" t="str">
            <v>Operating department practitioner</v>
          </cell>
          <cell r="O128" t="str">
            <v/>
          </cell>
          <cell r="S128" t="str">
            <v>3. Major Change</v>
          </cell>
          <cell r="X128" t="str">
            <v>1. Reconfirm Approval</v>
          </cell>
          <cell r="AC128">
            <v>7</v>
          </cell>
        </row>
        <row r="129">
          <cell r="M129" t="str">
            <v>Physiotherapist</v>
          </cell>
          <cell r="O129" t="str">
            <v/>
          </cell>
          <cell r="S129" t="str">
            <v>3. Major Change</v>
          </cell>
          <cell r="X129" t="str">
            <v>1. Reconfirm Approval</v>
          </cell>
          <cell r="AC129">
            <v>7</v>
          </cell>
        </row>
        <row r="130">
          <cell r="M130" t="str">
            <v>Physiotherapist</v>
          </cell>
          <cell r="O130" t="str">
            <v/>
          </cell>
          <cell r="S130" t="str">
            <v>3. Major Change</v>
          </cell>
          <cell r="X130" t="str">
            <v>1. Reconfirm Approval</v>
          </cell>
          <cell r="AC130">
            <v>0</v>
          </cell>
        </row>
        <row r="131">
          <cell r="M131" t="str">
            <v>Paramedic</v>
          </cell>
          <cell r="O131" t="str">
            <v/>
          </cell>
          <cell r="P131">
            <v>43969</v>
          </cell>
          <cell r="S131" t="str">
            <v>3. Major Change</v>
          </cell>
          <cell r="X131" t="str">
            <v/>
          </cell>
          <cell r="AC131">
            <v>0</v>
          </cell>
        </row>
        <row r="132">
          <cell r="M132" t="str">
            <v>Occupational therapist</v>
          </cell>
          <cell r="O132" t="str">
            <v/>
          </cell>
          <cell r="P132">
            <v>43966</v>
          </cell>
          <cell r="S132" t="str">
            <v>3. Major Change</v>
          </cell>
          <cell r="X132" t="str">
            <v/>
          </cell>
          <cell r="AC132">
            <v>7.2857142857142856</v>
          </cell>
        </row>
        <row r="133">
          <cell r="M133" t="str">
            <v>Practitioner psychologist</v>
          </cell>
          <cell r="O133" t="str">
            <v/>
          </cell>
          <cell r="S133" t="str">
            <v>3. Major Change</v>
          </cell>
          <cell r="X133" t="str">
            <v>1. Reconfirm Approval</v>
          </cell>
          <cell r="AC133">
            <v>6.4285714285714288</v>
          </cell>
        </row>
        <row r="134">
          <cell r="M134" t="str">
            <v>Chiropodist / podiatrist</v>
          </cell>
          <cell r="O134" t="str">
            <v>POM – Administration, POM - Sale / Supply (CH)</v>
          </cell>
          <cell r="S134" t="str">
            <v>3. Major Change</v>
          </cell>
          <cell r="X134" t="str">
            <v>1. Reconfirm Approval</v>
          </cell>
          <cell r="AC134">
            <v>0</v>
          </cell>
        </row>
        <row r="135">
          <cell r="M135" t="str">
            <v>Occupational therapist</v>
          </cell>
          <cell r="O135" t="str">
            <v/>
          </cell>
          <cell r="P135">
            <v>43966</v>
          </cell>
          <cell r="S135" t="str">
            <v>3. Major Change</v>
          </cell>
          <cell r="X135" t="str">
            <v/>
          </cell>
          <cell r="AC135">
            <v>0</v>
          </cell>
        </row>
        <row r="136">
          <cell r="M136" t="str">
            <v>Occupational therapist</v>
          </cell>
          <cell r="O136" t="str">
            <v/>
          </cell>
          <cell r="P136">
            <v>43965</v>
          </cell>
          <cell r="S136" t="str">
            <v>3. Major Change</v>
          </cell>
          <cell r="X136" t="str">
            <v/>
          </cell>
          <cell r="AC136">
            <v>7</v>
          </cell>
        </row>
        <row r="137">
          <cell r="M137" t="str">
            <v>Physiotherapist</v>
          </cell>
          <cell r="O137" t="str">
            <v/>
          </cell>
          <cell r="S137" t="str">
            <v>3. Major Change</v>
          </cell>
          <cell r="X137" t="str">
            <v>1. Reconfirm Approval</v>
          </cell>
          <cell r="AC137">
            <v>10.714285714285714</v>
          </cell>
        </row>
        <row r="138">
          <cell r="M138" t="str">
            <v/>
          </cell>
          <cell r="O138" t="str">
            <v>Supplementary Prescribing, Independent Prescribing</v>
          </cell>
          <cell r="S138" t="str">
            <v>3. Major Change</v>
          </cell>
          <cell r="X138" t="str">
            <v>1. Reconfirm Approval</v>
          </cell>
          <cell r="AC138">
            <v>6.8571428571428568</v>
          </cell>
        </row>
        <row r="139">
          <cell r="M139" t="str">
            <v>Speech and language therapist</v>
          </cell>
          <cell r="O139" t="str">
            <v/>
          </cell>
          <cell r="S139" t="str">
            <v>3. Major Change</v>
          </cell>
          <cell r="X139" t="str">
            <v>1. Reconfirm Approval</v>
          </cell>
          <cell r="AC139">
            <v>6.4285714285714288</v>
          </cell>
        </row>
        <row r="140">
          <cell r="M140" t="str">
            <v>Chiropodist / podiatrist</v>
          </cell>
          <cell r="O140" t="str">
            <v>POM – Administration, POM - Sale / Supply (CH)</v>
          </cell>
          <cell r="S140" t="str">
            <v>3. Major Change</v>
          </cell>
          <cell r="X140" t="str">
            <v>1. Reconfirm Approval</v>
          </cell>
          <cell r="AC140">
            <v>11.428571428571429</v>
          </cell>
        </row>
        <row r="141">
          <cell r="M141" t="str">
            <v>Operating department practitioner</v>
          </cell>
          <cell r="O141" t="str">
            <v/>
          </cell>
          <cell r="S141" t="str">
            <v>3. Major Change</v>
          </cell>
          <cell r="X141" t="str">
            <v>1. Reconfirm Approval</v>
          </cell>
          <cell r="AC141">
            <v>0</v>
          </cell>
        </row>
        <row r="142">
          <cell r="M142" t="str">
            <v/>
          </cell>
          <cell r="O142" t="str">
            <v>Supplementary Prescribing, Independent Prescribing</v>
          </cell>
          <cell r="P142">
            <v>43963</v>
          </cell>
          <cell r="S142" t="str">
            <v>3. Major Change</v>
          </cell>
          <cell r="X142" t="str">
            <v/>
          </cell>
          <cell r="AC142">
            <v>0</v>
          </cell>
        </row>
        <row r="143">
          <cell r="M143" t="str">
            <v/>
          </cell>
          <cell r="O143" t="str">
            <v>Supplementary Prescribing, Independent Prescribing</v>
          </cell>
          <cell r="P143">
            <v>43963</v>
          </cell>
          <cell r="S143" t="str">
            <v>3. Major Change</v>
          </cell>
          <cell r="X143" t="str">
            <v/>
          </cell>
          <cell r="AC143">
            <v>15.142857142857142</v>
          </cell>
        </row>
        <row r="144">
          <cell r="M144" t="str">
            <v>Physiotherapist</v>
          </cell>
          <cell r="O144" t="str">
            <v/>
          </cell>
          <cell r="S144" t="str">
            <v>3. Major Change</v>
          </cell>
          <cell r="X144" t="str">
            <v>1. Reconfirm Approval</v>
          </cell>
          <cell r="AC144">
            <v>16.571428571428573</v>
          </cell>
        </row>
        <row r="145">
          <cell r="M145" t="str">
            <v>Biomedical scientist</v>
          </cell>
          <cell r="O145" t="str">
            <v/>
          </cell>
          <cell r="S145" t="str">
            <v>3. Major Change</v>
          </cell>
          <cell r="X145" t="str">
            <v>1. Reconfirm Approval</v>
          </cell>
          <cell r="AC145">
            <v>16.571428571428573</v>
          </cell>
        </row>
        <row r="146">
          <cell r="M146" t="str">
            <v>Biomedical scientist</v>
          </cell>
          <cell r="O146" t="str">
            <v/>
          </cell>
          <cell r="S146" t="str">
            <v>3. Major Change</v>
          </cell>
          <cell r="X146" t="str">
            <v>1. Reconfirm Approval</v>
          </cell>
          <cell r="AC146">
            <v>7</v>
          </cell>
        </row>
        <row r="147">
          <cell r="M147" t="str">
            <v>Physiotherapist</v>
          </cell>
          <cell r="O147" t="str">
            <v/>
          </cell>
          <cell r="S147" t="str">
            <v>3. Major Change</v>
          </cell>
          <cell r="X147" t="str">
            <v>1. Reconfirm Approval</v>
          </cell>
          <cell r="AC147">
            <v>0</v>
          </cell>
        </row>
        <row r="148">
          <cell r="M148" t="str">
            <v>Physiotherapist</v>
          </cell>
          <cell r="O148" t="str">
            <v/>
          </cell>
          <cell r="P148">
            <v>43957</v>
          </cell>
          <cell r="S148" t="str">
            <v>3. Major Change</v>
          </cell>
          <cell r="X148" t="str">
            <v/>
          </cell>
          <cell r="AC148">
            <v>7</v>
          </cell>
        </row>
        <row r="149">
          <cell r="M149" t="str">
            <v>Physiotherapist</v>
          </cell>
          <cell r="O149" t="str">
            <v/>
          </cell>
          <cell r="S149" t="str">
            <v>3. Major Change</v>
          </cell>
          <cell r="X149" t="str">
            <v>1. Reconfirm Approval</v>
          </cell>
          <cell r="AC149">
            <v>19.571428571428573</v>
          </cell>
        </row>
        <row r="150">
          <cell r="M150" t="str">
            <v>Operating department practitioner</v>
          </cell>
          <cell r="O150" t="str">
            <v/>
          </cell>
          <cell r="S150" t="str">
            <v>3. Major Change</v>
          </cell>
          <cell r="X150" t="str">
            <v>1. Reconfirm Approval</v>
          </cell>
          <cell r="AC150">
            <v>14.285714285714286</v>
          </cell>
        </row>
        <row r="151">
          <cell r="M151" t="str">
            <v>Biomedical scientist</v>
          </cell>
          <cell r="O151" t="str">
            <v/>
          </cell>
          <cell r="S151" t="str">
            <v>3. Major Change</v>
          </cell>
          <cell r="X151" t="str">
            <v>1. Reconfirm Approval</v>
          </cell>
          <cell r="AC151">
            <v>3.2857142857142856</v>
          </cell>
        </row>
        <row r="152">
          <cell r="M152" t="str">
            <v>Paramedic</v>
          </cell>
          <cell r="O152" t="str">
            <v/>
          </cell>
          <cell r="S152" t="str">
            <v>3. Major Change</v>
          </cell>
          <cell r="X152" t="str">
            <v>1. Reconfirm Approval</v>
          </cell>
          <cell r="AC152">
            <v>15.142857142857142</v>
          </cell>
        </row>
        <row r="153">
          <cell r="M153" t="str">
            <v>Physiotherapist</v>
          </cell>
          <cell r="O153" t="str">
            <v/>
          </cell>
          <cell r="S153" t="str">
            <v>3. Major Change</v>
          </cell>
          <cell r="X153" t="str">
            <v>1. Reconfirm Approval</v>
          </cell>
          <cell r="AC153">
            <v>10.571428571428571</v>
          </cell>
        </row>
        <row r="154">
          <cell r="M154" t="str">
            <v>Paramedic</v>
          </cell>
          <cell r="O154" t="str">
            <v/>
          </cell>
          <cell r="S154" t="str">
            <v>3. Major Change</v>
          </cell>
          <cell r="X154" t="str">
            <v>1. Reconfirm Approval</v>
          </cell>
          <cell r="AC154">
            <v>19.571428571428573</v>
          </cell>
        </row>
        <row r="155">
          <cell r="M155" t="str">
            <v>Operating department practitioner</v>
          </cell>
          <cell r="O155" t="str">
            <v/>
          </cell>
          <cell r="S155" t="str">
            <v>3. Major Change</v>
          </cell>
          <cell r="X155" t="str">
            <v>1. Reconfirm Approval</v>
          </cell>
          <cell r="AC155">
            <v>4.2857142857142856</v>
          </cell>
        </row>
        <row r="156">
          <cell r="M156" t="str">
            <v>Paramedic</v>
          </cell>
          <cell r="O156" t="str">
            <v/>
          </cell>
          <cell r="S156" t="str">
            <v>3. Major Change</v>
          </cell>
          <cell r="X156" t="str">
            <v>1. Reconfirm Approval</v>
          </cell>
          <cell r="AC156">
            <v>4.2857142857142856</v>
          </cell>
        </row>
        <row r="157">
          <cell r="M157" t="str">
            <v>Paramedic</v>
          </cell>
          <cell r="O157" t="str">
            <v/>
          </cell>
          <cell r="S157" t="str">
            <v>3. Major Change</v>
          </cell>
          <cell r="X157" t="str">
            <v>1. Reconfirm Approval</v>
          </cell>
          <cell r="AC157">
            <v>28</v>
          </cell>
        </row>
        <row r="158">
          <cell r="M158" t="str">
            <v>Physiotherapist</v>
          </cell>
          <cell r="O158" t="str">
            <v/>
          </cell>
          <cell r="S158" t="str">
            <v>3. Major Change</v>
          </cell>
          <cell r="X158" t="str">
            <v>1. Reconfirm Approval</v>
          </cell>
          <cell r="AC158">
            <v>0</v>
          </cell>
        </row>
        <row r="159">
          <cell r="M159" t="str">
            <v>Physiotherapist</v>
          </cell>
          <cell r="O159" t="str">
            <v/>
          </cell>
          <cell r="P159">
            <v>43957</v>
          </cell>
          <cell r="S159" t="str">
            <v>3. Major Change</v>
          </cell>
          <cell r="X159" t="str">
            <v/>
          </cell>
          <cell r="AC159">
            <v>0</v>
          </cell>
        </row>
        <row r="160">
          <cell r="M160" t="str">
            <v>Paramedic</v>
          </cell>
          <cell r="O160" t="str">
            <v/>
          </cell>
          <cell r="P160">
            <v>43951</v>
          </cell>
          <cell r="S160" t="str">
            <v>3. Major Change</v>
          </cell>
          <cell r="X160" t="str">
            <v/>
          </cell>
          <cell r="AC160">
            <v>23.142857142857142</v>
          </cell>
        </row>
        <row r="161">
          <cell r="M161" t="str">
            <v>Paramedic</v>
          </cell>
          <cell r="O161" t="str">
            <v/>
          </cell>
          <cell r="S161" t="str">
            <v>3. Major Change</v>
          </cell>
          <cell r="X161" t="str">
            <v>1. Reconfirm Approval</v>
          </cell>
          <cell r="AC161">
            <v>28</v>
          </cell>
        </row>
        <row r="162">
          <cell r="M162" t="str">
            <v>Paramedic</v>
          </cell>
          <cell r="O162" t="str">
            <v/>
          </cell>
          <cell r="S162" t="str">
            <v>3. Major Change</v>
          </cell>
          <cell r="X162" t="str">
            <v>1. Reconfirm Approval</v>
          </cell>
          <cell r="AC162">
            <v>6.2857142857142856</v>
          </cell>
        </row>
        <row r="163">
          <cell r="M163" t="str">
            <v>Occupational therapist</v>
          </cell>
          <cell r="O163" t="str">
            <v/>
          </cell>
          <cell r="S163" t="str">
            <v>3. Major Change</v>
          </cell>
          <cell r="X163" t="str">
            <v>1. Reconfirm Approval</v>
          </cell>
          <cell r="AC163">
            <v>12</v>
          </cell>
        </row>
        <row r="164">
          <cell r="M164" t="str">
            <v>Paramedic</v>
          </cell>
          <cell r="O164" t="str">
            <v/>
          </cell>
          <cell r="S164" t="str">
            <v>3. Major Change</v>
          </cell>
          <cell r="X164" t="str">
            <v>1. Reconfirm Approval</v>
          </cell>
          <cell r="AC164">
            <v>4.2857142857142856</v>
          </cell>
        </row>
        <row r="165">
          <cell r="M165" t="str">
            <v>Dietitian</v>
          </cell>
          <cell r="O165" t="str">
            <v/>
          </cell>
          <cell r="S165" t="str">
            <v>3. Major Change</v>
          </cell>
          <cell r="X165" t="str">
            <v>1. Reconfirm Approval</v>
          </cell>
          <cell r="AC165">
            <v>4.2857142857142856</v>
          </cell>
        </row>
        <row r="166">
          <cell r="M166" t="str">
            <v>Dietitian</v>
          </cell>
          <cell r="O166" t="str">
            <v/>
          </cell>
          <cell r="S166" t="str">
            <v>3. Major Change</v>
          </cell>
          <cell r="X166" t="str">
            <v>1. Reconfirm Approval</v>
          </cell>
          <cell r="AC166">
            <v>8</v>
          </cell>
        </row>
        <row r="167">
          <cell r="M167" t="str">
            <v>Radiographer</v>
          </cell>
          <cell r="O167" t="str">
            <v/>
          </cell>
          <cell r="S167" t="str">
            <v>3. Major Change</v>
          </cell>
          <cell r="X167" t="str">
            <v>1. Reconfirm Approval</v>
          </cell>
          <cell r="AC167">
            <v>5.2857142857142856</v>
          </cell>
        </row>
        <row r="168">
          <cell r="M168" t="str">
            <v>Occupational therapist</v>
          </cell>
          <cell r="O168" t="str">
            <v/>
          </cell>
          <cell r="S168" t="str">
            <v>3. Major Change</v>
          </cell>
          <cell r="X168" t="str">
            <v>1. Reconfirm Approval</v>
          </cell>
          <cell r="AC168">
            <v>26.714285714285715</v>
          </cell>
        </row>
        <row r="169">
          <cell r="M169" t="str">
            <v>Physiotherapist</v>
          </cell>
          <cell r="O169" t="str">
            <v/>
          </cell>
          <cell r="S169" t="str">
            <v>3. Major Change</v>
          </cell>
          <cell r="X169" t="str">
            <v>1. Reconfirm Approval</v>
          </cell>
          <cell r="AC169">
            <v>26.714285714285715</v>
          </cell>
        </row>
        <row r="170">
          <cell r="M170" t="str">
            <v>Physiotherapist</v>
          </cell>
          <cell r="O170" t="str">
            <v/>
          </cell>
          <cell r="S170" t="str">
            <v>3. Major Change</v>
          </cell>
          <cell r="X170" t="str">
            <v>1. Reconfirm Approval</v>
          </cell>
          <cell r="AC170">
            <v>4.4285714285714288</v>
          </cell>
        </row>
        <row r="171">
          <cell r="M171" t="str">
            <v>Occupational therapist</v>
          </cell>
          <cell r="O171" t="str">
            <v/>
          </cell>
          <cell r="S171" t="str">
            <v>3. Major Change</v>
          </cell>
          <cell r="X171" t="str">
            <v>1. Reconfirm Approval</v>
          </cell>
          <cell r="AC171">
            <v>4.1428571428571432</v>
          </cell>
        </row>
        <row r="172">
          <cell r="M172" t="str">
            <v>Radiographer</v>
          </cell>
          <cell r="O172" t="str">
            <v/>
          </cell>
          <cell r="S172" t="str">
            <v>3. Major Change</v>
          </cell>
          <cell r="X172" t="str">
            <v>1. Reconfirm Approval</v>
          </cell>
          <cell r="AC172">
            <v>13</v>
          </cell>
        </row>
        <row r="173">
          <cell r="M173" t="str">
            <v>Paramedic</v>
          </cell>
          <cell r="O173" t="str">
            <v/>
          </cell>
          <cell r="S173" t="str">
            <v>3. Major Change</v>
          </cell>
          <cell r="X173" t="str">
            <v>1. Reconfirm Approval</v>
          </cell>
          <cell r="AC173">
            <v>13</v>
          </cell>
        </row>
        <row r="174">
          <cell r="M174" t="str">
            <v>Paramedic</v>
          </cell>
          <cell r="O174" t="str">
            <v/>
          </cell>
          <cell r="S174" t="str">
            <v>3. Major Change</v>
          </cell>
          <cell r="X174" t="str">
            <v>1. Reconfirm Approval</v>
          </cell>
          <cell r="AC174">
            <v>14.857142857142858</v>
          </cell>
        </row>
        <row r="175">
          <cell r="M175" t="str">
            <v>Operating department practitioner</v>
          </cell>
          <cell r="O175" t="str">
            <v/>
          </cell>
          <cell r="S175" t="str">
            <v>3. Major Change</v>
          </cell>
          <cell r="X175" t="str">
            <v>1. Reconfirm Approval</v>
          </cell>
          <cell r="AC175">
            <v>22.714285714285715</v>
          </cell>
        </row>
        <row r="176">
          <cell r="M176" t="str">
            <v>Occupational therapist</v>
          </cell>
          <cell r="O176" t="str">
            <v/>
          </cell>
          <cell r="S176" t="str">
            <v>3. Major Change</v>
          </cell>
          <cell r="X176" t="str">
            <v>1. Reconfirm Approval</v>
          </cell>
          <cell r="AC176">
            <v>4.2857142857142856</v>
          </cell>
        </row>
        <row r="177">
          <cell r="M177" t="str">
            <v>Dietitian</v>
          </cell>
          <cell r="O177" t="str">
            <v/>
          </cell>
          <cell r="S177" t="str">
            <v>3. Major Change</v>
          </cell>
          <cell r="X177" t="str">
            <v>1. Reconfirm Approval</v>
          </cell>
          <cell r="AC177">
            <v>28</v>
          </cell>
        </row>
        <row r="178">
          <cell r="M178" t="str">
            <v>Physiotherapist</v>
          </cell>
          <cell r="O178" t="str">
            <v/>
          </cell>
          <cell r="S178" t="str">
            <v>3. Major Change</v>
          </cell>
          <cell r="X178" t="str">
            <v>1. Reconfirm Approval</v>
          </cell>
          <cell r="AC178">
            <v>21.714285714285715</v>
          </cell>
        </row>
        <row r="179">
          <cell r="M179" t="str">
            <v>Physiotherapist</v>
          </cell>
          <cell r="O179" t="str">
            <v/>
          </cell>
          <cell r="S179" t="str">
            <v>3. Major Change</v>
          </cell>
          <cell r="X179" t="str">
            <v>1. Reconfirm Approval</v>
          </cell>
          <cell r="AC179">
            <v>21.714285714285715</v>
          </cell>
        </row>
        <row r="180">
          <cell r="M180" t="str">
            <v>Physiotherapist</v>
          </cell>
          <cell r="O180" t="str">
            <v/>
          </cell>
          <cell r="S180" t="str">
            <v>3. Major Change</v>
          </cell>
          <cell r="X180" t="str">
            <v>1. Reconfirm Approval</v>
          </cell>
          <cell r="AC180">
            <v>21.714285714285715</v>
          </cell>
        </row>
        <row r="181">
          <cell r="M181" t="str">
            <v>Physiotherapist</v>
          </cell>
          <cell r="O181" t="str">
            <v/>
          </cell>
          <cell r="S181" t="str">
            <v>3. Major Change</v>
          </cell>
          <cell r="X181" t="str">
            <v>1. Reconfirm Approval</v>
          </cell>
          <cell r="AC181">
            <v>0</v>
          </cell>
        </row>
        <row r="182">
          <cell r="M182" t="str">
            <v>Physiotherapist</v>
          </cell>
          <cell r="O182" t="str">
            <v/>
          </cell>
          <cell r="P182">
            <v>43930</v>
          </cell>
          <cell r="S182" t="str">
            <v/>
          </cell>
          <cell r="X182" t="str">
            <v/>
          </cell>
          <cell r="AC182">
            <v>7</v>
          </cell>
        </row>
        <row r="183">
          <cell r="M183" t="str">
            <v/>
          </cell>
          <cell r="O183" t="str">
            <v>Supplementary Prescribing</v>
          </cell>
          <cell r="S183" t="str">
            <v>3. Major Change</v>
          </cell>
          <cell r="X183" t="str">
            <v>1. Reconfirm Approval</v>
          </cell>
          <cell r="AC183">
            <v>7</v>
          </cell>
        </row>
        <row r="184">
          <cell r="M184" t="str">
            <v/>
          </cell>
          <cell r="O184" t="str">
            <v>Supplementary Prescribing, Independent Prescribing</v>
          </cell>
          <cell r="S184" t="str">
            <v>3. Major Change</v>
          </cell>
          <cell r="X184" t="str">
            <v>1. Reconfirm Approval</v>
          </cell>
          <cell r="AC184">
            <v>0</v>
          </cell>
        </row>
        <row r="185">
          <cell r="M185" t="str">
            <v>Occupational therapist</v>
          </cell>
          <cell r="O185" t="str">
            <v/>
          </cell>
          <cell r="P185">
            <v>43928</v>
          </cell>
          <cell r="S185" t="str">
            <v>3. Major Change</v>
          </cell>
          <cell r="X185" t="str">
            <v/>
          </cell>
          <cell r="AC185">
            <v>7</v>
          </cell>
        </row>
        <row r="186">
          <cell r="M186" t="str">
            <v/>
          </cell>
          <cell r="O186" t="str">
            <v>Supplementary Prescribing</v>
          </cell>
          <cell r="S186" t="str">
            <v>3. Major Change</v>
          </cell>
          <cell r="X186" t="str">
            <v>1. Reconfirm Approval</v>
          </cell>
          <cell r="AC186">
            <v>7</v>
          </cell>
        </row>
        <row r="187">
          <cell r="M187" t="str">
            <v/>
          </cell>
          <cell r="O187" t="str">
            <v>Supplementary Prescribing, Independent Prescribing</v>
          </cell>
          <cell r="S187" t="str">
            <v>3. Major Change</v>
          </cell>
          <cell r="X187" t="str">
            <v>1. Reconfirm Approval</v>
          </cell>
          <cell r="AC187">
            <v>4.1428571428571432</v>
          </cell>
        </row>
        <row r="188">
          <cell r="M188" t="str">
            <v>Radiographer</v>
          </cell>
          <cell r="O188" t="str">
            <v/>
          </cell>
          <cell r="S188" t="str">
            <v>3. Major Change</v>
          </cell>
          <cell r="X188" t="str">
            <v>1. Reconfirm Approval</v>
          </cell>
          <cell r="AC188">
            <v>19.285714285714285</v>
          </cell>
        </row>
        <row r="189">
          <cell r="M189" t="str">
            <v>Hearing aid dispenser</v>
          </cell>
          <cell r="O189" t="str">
            <v/>
          </cell>
          <cell r="S189" t="str">
            <v>3. Major Change</v>
          </cell>
          <cell r="X189" t="str">
            <v>1. Reconfirm Approval</v>
          </cell>
          <cell r="AC189">
            <v>17.428571428571427</v>
          </cell>
        </row>
        <row r="190">
          <cell r="M190" t="str">
            <v>Paramedic</v>
          </cell>
          <cell r="O190" t="str">
            <v/>
          </cell>
          <cell r="S190" t="str">
            <v>3. Major Change</v>
          </cell>
          <cell r="X190" t="str">
            <v>1. Reconfirm Approval</v>
          </cell>
          <cell r="AC190">
            <v>29.857142857142858</v>
          </cell>
        </row>
        <row r="191">
          <cell r="M191" t="str">
            <v>Chiropodist / podiatrist</v>
          </cell>
          <cell r="O191" t="str">
            <v>POM – Administration, POM - Sale / Supply (CH)</v>
          </cell>
          <cell r="S191" t="str">
            <v>3. Major Change</v>
          </cell>
          <cell r="X191" t="str">
            <v>1. Reconfirm Approval</v>
          </cell>
          <cell r="AC191">
            <v>29.857142857142858</v>
          </cell>
        </row>
        <row r="192">
          <cell r="M192" t="str">
            <v>Physiotherapist</v>
          </cell>
          <cell r="O192" t="str">
            <v/>
          </cell>
          <cell r="S192" t="str">
            <v>3. Major Change</v>
          </cell>
          <cell r="X192" t="str">
            <v>1. Reconfirm Approval</v>
          </cell>
          <cell r="AC192">
            <v>0</v>
          </cell>
        </row>
        <row r="193">
          <cell r="M193" t="str">
            <v>Paramedic</v>
          </cell>
          <cell r="O193" t="str">
            <v/>
          </cell>
          <cell r="P193">
            <v>43906</v>
          </cell>
          <cell r="S193" t="str">
            <v>3. Major Change</v>
          </cell>
          <cell r="X193" t="str">
            <v/>
          </cell>
          <cell r="AC193">
            <v>0</v>
          </cell>
        </row>
        <row r="194">
          <cell r="M194" t="str">
            <v>Paramedic</v>
          </cell>
          <cell r="O194" t="str">
            <v/>
          </cell>
          <cell r="P194">
            <v>43906</v>
          </cell>
          <cell r="S194" t="str">
            <v>3. Major Change</v>
          </cell>
          <cell r="X194" t="str">
            <v/>
          </cell>
          <cell r="AC194">
            <v>0</v>
          </cell>
        </row>
        <row r="195">
          <cell r="M195" t="str">
            <v>Paramedic</v>
          </cell>
          <cell r="O195" t="str">
            <v/>
          </cell>
          <cell r="P195">
            <v>43906</v>
          </cell>
          <cell r="S195" t="str">
            <v>3. Major Change</v>
          </cell>
          <cell r="X195" t="str">
            <v/>
          </cell>
          <cell r="AC195">
            <v>0</v>
          </cell>
        </row>
        <row r="196">
          <cell r="M196" t="str">
            <v>Paramedic</v>
          </cell>
          <cell r="O196" t="str">
            <v/>
          </cell>
          <cell r="P196">
            <v>43893</v>
          </cell>
          <cell r="S196" t="str">
            <v>3. Major Change</v>
          </cell>
          <cell r="X196" t="str">
            <v/>
          </cell>
          <cell r="AC196">
            <v>0</v>
          </cell>
        </row>
        <row r="197">
          <cell r="M197" t="str">
            <v>Paramedic</v>
          </cell>
          <cell r="O197" t="str">
            <v/>
          </cell>
          <cell r="P197">
            <v>43893</v>
          </cell>
          <cell r="S197" t="str">
            <v>3. Major Change</v>
          </cell>
          <cell r="X197" t="str">
            <v/>
          </cell>
          <cell r="AC197">
            <v>14.857142857142858</v>
          </cell>
        </row>
        <row r="198">
          <cell r="M198" t="str">
            <v>Operating department practitioner</v>
          </cell>
          <cell r="O198" t="str">
            <v/>
          </cell>
          <cell r="S198" t="str">
            <v>3. Major Change</v>
          </cell>
          <cell r="X198" t="str">
            <v>1. Reconfirm Approval</v>
          </cell>
          <cell r="AC198">
            <v>15.428571428571429</v>
          </cell>
        </row>
        <row r="199">
          <cell r="M199" t="str">
            <v>Occupational therapist</v>
          </cell>
          <cell r="O199" t="str">
            <v/>
          </cell>
          <cell r="S199" t="str">
            <v>3. Major Change</v>
          </cell>
          <cell r="X199" t="str">
            <v>1. Reconfirm Approval</v>
          </cell>
          <cell r="AC199">
            <v>15.428571428571429</v>
          </cell>
        </row>
        <row r="200">
          <cell r="M200" t="str">
            <v>Physiotherapist</v>
          </cell>
          <cell r="O200" t="str">
            <v/>
          </cell>
          <cell r="S200" t="str">
            <v>3. Major Change</v>
          </cell>
          <cell r="X200" t="str">
            <v>1. Reconfirm Approval</v>
          </cell>
          <cell r="AC200">
            <v>17.428571428571427</v>
          </cell>
        </row>
        <row r="201">
          <cell r="M201" t="str">
            <v>Speech and language therapist</v>
          </cell>
          <cell r="O201" t="str">
            <v/>
          </cell>
          <cell r="S201" t="str">
            <v>3. Major Change</v>
          </cell>
          <cell r="X201" t="str">
            <v>1. Reconfirm Approval</v>
          </cell>
          <cell r="AC201">
            <v>11.571428571428571</v>
          </cell>
        </row>
        <row r="202">
          <cell r="M202" t="str">
            <v>Physiotherapist</v>
          </cell>
          <cell r="O202" t="str">
            <v/>
          </cell>
          <cell r="S202" t="str">
            <v>3. Major Change</v>
          </cell>
          <cell r="X202" t="str">
            <v>1. Reconfirm Approval</v>
          </cell>
          <cell r="AC202">
            <v>8.8571428571428577</v>
          </cell>
        </row>
        <row r="203">
          <cell r="M203" t="str">
            <v>Arts therapist</v>
          </cell>
          <cell r="O203" t="str">
            <v/>
          </cell>
          <cell r="S203" t="str">
            <v>3. Major Change</v>
          </cell>
          <cell r="X203" t="str">
            <v>1. Reconfirm Approval</v>
          </cell>
          <cell r="AC203">
            <v>8.8571428571428577</v>
          </cell>
        </row>
        <row r="204">
          <cell r="M204" t="str">
            <v>Arts therapist</v>
          </cell>
          <cell r="O204" t="str">
            <v/>
          </cell>
          <cell r="S204" t="str">
            <v>3. Major Change</v>
          </cell>
          <cell r="X204" t="str">
            <v>1. Reconfirm Approval</v>
          </cell>
          <cell r="AC204">
            <v>8.8571428571428577</v>
          </cell>
        </row>
        <row r="205">
          <cell r="M205" t="str">
            <v>Arts therapist</v>
          </cell>
          <cell r="O205" t="str">
            <v/>
          </cell>
          <cell r="S205" t="str">
            <v>3. Major Change</v>
          </cell>
          <cell r="X205" t="str">
            <v>1. Reconfirm Approval</v>
          </cell>
          <cell r="AC205">
            <v>18.571428571428573</v>
          </cell>
        </row>
        <row r="206">
          <cell r="M206" t="str">
            <v>Paramedic</v>
          </cell>
          <cell r="O206" t="str">
            <v/>
          </cell>
          <cell r="S206" t="str">
            <v>3. Major Change</v>
          </cell>
          <cell r="X206" t="str">
            <v>1. Reconfirm Approval</v>
          </cell>
          <cell r="AC206">
            <v>20</v>
          </cell>
        </row>
        <row r="207">
          <cell r="M207" t="str">
            <v>Paramedic</v>
          </cell>
          <cell r="O207" t="str">
            <v/>
          </cell>
          <cell r="S207" t="str">
            <v>3. Major Change</v>
          </cell>
          <cell r="X207" t="str">
            <v>1. Reconfirm Approval</v>
          </cell>
          <cell r="AC207">
            <v>13.857142857142858</v>
          </cell>
        </row>
        <row r="208">
          <cell r="M208" t="str">
            <v>Biomedical scientist</v>
          </cell>
          <cell r="O208" t="str">
            <v/>
          </cell>
          <cell r="S208" t="str">
            <v>3. Major Change</v>
          </cell>
          <cell r="X208" t="str">
            <v>1. Reconfirm Approval</v>
          </cell>
          <cell r="AC208">
            <v>13.857142857142858</v>
          </cell>
        </row>
        <row r="209">
          <cell r="M209" t="str">
            <v>Biomedical scientist</v>
          </cell>
          <cell r="O209" t="str">
            <v/>
          </cell>
          <cell r="S209" t="str">
            <v>3. Major Change</v>
          </cell>
          <cell r="X209" t="str">
            <v>1. Reconfirm Approval</v>
          </cell>
          <cell r="AC209">
            <v>13.857142857142858</v>
          </cell>
        </row>
        <row r="210">
          <cell r="M210" t="str">
            <v>Biomedical scientist</v>
          </cell>
          <cell r="O210" t="str">
            <v/>
          </cell>
          <cell r="S210" t="str">
            <v>3. Major Change</v>
          </cell>
          <cell r="X210" t="str">
            <v>1. Reconfirm Approval</v>
          </cell>
          <cell r="AC210">
            <v>13.857142857142858</v>
          </cell>
        </row>
        <row r="211">
          <cell r="M211" t="str">
            <v>Biomedical scientist</v>
          </cell>
          <cell r="O211" t="str">
            <v/>
          </cell>
          <cell r="S211" t="str">
            <v>3. Major Change</v>
          </cell>
          <cell r="X211" t="str">
            <v>1. Reconfirm Approval</v>
          </cell>
          <cell r="AC211">
            <v>13.571428571428571</v>
          </cell>
        </row>
        <row r="212">
          <cell r="M212" t="str">
            <v>Biomedical scientist</v>
          </cell>
          <cell r="O212" t="str">
            <v/>
          </cell>
          <cell r="S212" t="str">
            <v>3. Major Change</v>
          </cell>
          <cell r="X212" t="str">
            <v>1. Reconfirm Approval</v>
          </cell>
          <cell r="AC212">
            <v>8.4285714285714288</v>
          </cell>
        </row>
        <row r="213">
          <cell r="M213" t="str">
            <v>Occupational therapist</v>
          </cell>
          <cell r="O213" t="str">
            <v/>
          </cell>
          <cell r="S213" t="str">
            <v>3. Major Change</v>
          </cell>
          <cell r="X213" t="str">
            <v>1. Reconfirm Approval</v>
          </cell>
          <cell r="AC213">
            <v>9.4285714285714288</v>
          </cell>
        </row>
        <row r="214">
          <cell r="M214" t="str">
            <v>Occupational therapist</v>
          </cell>
          <cell r="O214" t="str">
            <v/>
          </cell>
          <cell r="S214" t="str">
            <v>3. Major Change</v>
          </cell>
          <cell r="X214" t="str">
            <v>1. Reconfirm Approval</v>
          </cell>
          <cell r="AC214">
            <v>12.857142857142858</v>
          </cell>
        </row>
        <row r="215">
          <cell r="M215" t="str">
            <v/>
          </cell>
          <cell r="O215" t="str">
            <v>Supplementary Prescribing, Independent Prescribing</v>
          </cell>
          <cell r="S215" t="str">
            <v>3. Major Change</v>
          </cell>
          <cell r="X215" t="str">
            <v>1. Reconfirm Approval</v>
          </cell>
          <cell r="AC215">
            <v>12.857142857142858</v>
          </cell>
        </row>
        <row r="216">
          <cell r="M216" t="str">
            <v/>
          </cell>
          <cell r="O216" t="str">
            <v>Supplementary Prescribing</v>
          </cell>
          <cell r="S216" t="str">
            <v>3. Major Change</v>
          </cell>
          <cell r="X216" t="str">
            <v>1. Reconfirm Approval</v>
          </cell>
          <cell r="AC216">
            <v>11.571428571428571</v>
          </cell>
        </row>
        <row r="217">
          <cell r="M217" t="str">
            <v>Physiotherapist</v>
          </cell>
          <cell r="O217" t="str">
            <v/>
          </cell>
          <cell r="S217" t="str">
            <v>3. Major Change</v>
          </cell>
          <cell r="X217" t="str">
            <v>1. Reconfirm Approval</v>
          </cell>
          <cell r="AC217">
            <v>11.571428571428571</v>
          </cell>
        </row>
        <row r="218">
          <cell r="M218" t="str">
            <v>Physiotherapist</v>
          </cell>
          <cell r="O218" t="str">
            <v/>
          </cell>
          <cell r="S218" t="str">
            <v>3. Major Change</v>
          </cell>
          <cell r="X218" t="str">
            <v>1. Reconfirm Approval</v>
          </cell>
          <cell r="AC218">
            <v>11.571428571428571</v>
          </cell>
        </row>
        <row r="219">
          <cell r="M219" t="str">
            <v>Physiotherapist</v>
          </cell>
          <cell r="O219" t="str">
            <v/>
          </cell>
          <cell r="S219" t="str">
            <v>3. Major Change</v>
          </cell>
          <cell r="X219" t="str">
            <v>1. Reconfirm Approval</v>
          </cell>
          <cell r="AC219">
            <v>5.8571428571428568</v>
          </cell>
        </row>
        <row r="220">
          <cell r="M220" t="str">
            <v>Radiographer</v>
          </cell>
          <cell r="O220" t="str">
            <v/>
          </cell>
          <cell r="S220" t="str">
            <v>3. Major Change</v>
          </cell>
          <cell r="X220" t="str">
            <v>1. Reconfirm Approval</v>
          </cell>
          <cell r="AC220">
            <v>19.857142857142858</v>
          </cell>
        </row>
        <row r="221">
          <cell r="M221" t="str">
            <v>Paramedic</v>
          </cell>
          <cell r="O221" t="str">
            <v/>
          </cell>
          <cell r="S221" t="str">
            <v>3. Major Change</v>
          </cell>
          <cell r="X221" t="str">
            <v>2. Visit</v>
          </cell>
          <cell r="AC221">
            <v>8.4285714285714288</v>
          </cell>
        </row>
        <row r="222">
          <cell r="M222" t="str">
            <v>Occupational therapist</v>
          </cell>
          <cell r="O222" t="str">
            <v/>
          </cell>
          <cell r="S222" t="str">
            <v>3. Major Change</v>
          </cell>
          <cell r="X222" t="str">
            <v>1. Reconfirm Approval</v>
          </cell>
          <cell r="AC222">
            <v>7.4285714285714288</v>
          </cell>
        </row>
        <row r="223">
          <cell r="M223" t="str">
            <v>Paramedic</v>
          </cell>
          <cell r="O223" t="str">
            <v/>
          </cell>
          <cell r="S223" t="str">
            <v>3. Major Change</v>
          </cell>
          <cell r="X223" t="str">
            <v>1. Reconfirm Approval</v>
          </cell>
          <cell r="AC223">
            <v>22.714285714285715</v>
          </cell>
        </row>
        <row r="224">
          <cell r="M224" t="str">
            <v/>
          </cell>
          <cell r="O224" t="str">
            <v>Podiatric Surgery</v>
          </cell>
          <cell r="S224" t="str">
            <v>3. Major Change</v>
          </cell>
          <cell r="X224" t="str">
            <v>1. Reconfirm Approval</v>
          </cell>
          <cell r="AC224">
            <v>12.857142857142858</v>
          </cell>
        </row>
        <row r="225">
          <cell r="M225" t="str">
            <v>Dietitian</v>
          </cell>
          <cell r="O225" t="str">
            <v/>
          </cell>
          <cell r="S225" t="str">
            <v>3. Major Change</v>
          </cell>
          <cell r="X225" t="str">
            <v>1. Reconfirm Approval</v>
          </cell>
          <cell r="AC225">
            <v>12.857142857142858</v>
          </cell>
        </row>
        <row r="226">
          <cell r="M226" t="str">
            <v>Paramedic</v>
          </cell>
          <cell r="O226" t="str">
            <v/>
          </cell>
          <cell r="S226" t="str">
            <v>3. Major Change</v>
          </cell>
          <cell r="X226" t="str">
            <v>1. Reconfirm Approval</v>
          </cell>
          <cell r="AC226">
            <v>7.8571428571428568</v>
          </cell>
        </row>
        <row r="227">
          <cell r="M227" t="str">
            <v>Physiotherapist</v>
          </cell>
          <cell r="O227" t="str">
            <v/>
          </cell>
          <cell r="S227" t="str">
            <v>3. Major Change</v>
          </cell>
          <cell r="X227" t="str">
            <v>1. Reconfirm Approval</v>
          </cell>
          <cell r="AC227">
            <v>7.8571428571428568</v>
          </cell>
        </row>
        <row r="228">
          <cell r="M228" t="str">
            <v>Chiropodist / podiatrist</v>
          </cell>
          <cell r="O228" t="str">
            <v>POM – Administration, POM - Sale / Supply (CH)</v>
          </cell>
          <cell r="S228" t="str">
            <v>3. Major Change</v>
          </cell>
          <cell r="X228" t="str">
            <v>1. Reconfirm Approval</v>
          </cell>
          <cell r="AC228">
            <v>8</v>
          </cell>
        </row>
        <row r="229">
          <cell r="M229" t="str">
            <v>Dietitian</v>
          </cell>
          <cell r="O229" t="str">
            <v/>
          </cell>
          <cell r="S229" t="str">
            <v>3. Major Change</v>
          </cell>
          <cell r="X229" t="str">
            <v>1. Reconfirm Approval</v>
          </cell>
          <cell r="AC229">
            <v>8</v>
          </cell>
        </row>
        <row r="230">
          <cell r="M230" t="str">
            <v>Dietitian</v>
          </cell>
          <cell r="O230" t="str">
            <v/>
          </cell>
          <cell r="S230" t="str">
            <v>3. Major Change</v>
          </cell>
          <cell r="X230" t="str">
            <v>1. Reconfirm Approval</v>
          </cell>
          <cell r="AC230">
            <v>8</v>
          </cell>
        </row>
        <row r="231">
          <cell r="M231" t="str">
            <v>Dietitian</v>
          </cell>
          <cell r="O231" t="str">
            <v/>
          </cell>
          <cell r="S231" t="str">
            <v>3. Major Change</v>
          </cell>
          <cell r="X231" t="str">
            <v>1. Reconfirm Approval</v>
          </cell>
          <cell r="AC231">
            <v>8</v>
          </cell>
        </row>
        <row r="232">
          <cell r="M232" t="str">
            <v>Dietitian</v>
          </cell>
          <cell r="O232" t="str">
            <v/>
          </cell>
          <cell r="S232" t="str">
            <v>3. Major Change</v>
          </cell>
          <cell r="X232" t="str">
            <v>1. Reconfirm Approval</v>
          </cell>
          <cell r="AC232">
            <v>9</v>
          </cell>
        </row>
        <row r="233">
          <cell r="M233" t="str">
            <v>Practitioner psychologist</v>
          </cell>
          <cell r="O233" t="str">
            <v/>
          </cell>
          <cell r="S233" t="str">
            <v>3. Major Change</v>
          </cell>
          <cell r="X233" t="str">
            <v>1. Reconfirm Approval</v>
          </cell>
          <cell r="AC233">
            <v>19.857142857142858</v>
          </cell>
        </row>
        <row r="234">
          <cell r="M234" t="str">
            <v>Paramedic</v>
          </cell>
          <cell r="O234" t="str">
            <v/>
          </cell>
          <cell r="S234" t="str">
            <v>3. Major Change</v>
          </cell>
          <cell r="X234" t="str">
            <v>2. Visit</v>
          </cell>
          <cell r="AC234">
            <v>9.7142857142857135</v>
          </cell>
        </row>
        <row r="235">
          <cell r="M235" t="str">
            <v>Occupational therapist</v>
          </cell>
          <cell r="O235" t="str">
            <v/>
          </cell>
          <cell r="S235" t="str">
            <v>3. Major Change</v>
          </cell>
          <cell r="X235" t="str">
            <v>1. Reconfirm Approval</v>
          </cell>
          <cell r="AC235">
            <v>9.7142857142857135</v>
          </cell>
        </row>
        <row r="236">
          <cell r="M236" t="str">
            <v>Occupational therapist</v>
          </cell>
          <cell r="O236" t="str">
            <v/>
          </cell>
          <cell r="S236" t="str">
            <v>3. Major Change</v>
          </cell>
          <cell r="X236" t="str">
            <v>1. Reconfirm Approval</v>
          </cell>
          <cell r="AC236">
            <v>5.8571428571428568</v>
          </cell>
        </row>
        <row r="237">
          <cell r="M237" t="str">
            <v/>
          </cell>
          <cell r="O237" t="str">
            <v>Supplementary Prescribing</v>
          </cell>
          <cell r="S237" t="str">
            <v>3. Major Change</v>
          </cell>
          <cell r="X237" t="str">
            <v>1. Reconfirm Approval</v>
          </cell>
          <cell r="AC237">
            <v>5.8571428571428568</v>
          </cell>
        </row>
        <row r="238">
          <cell r="M238" t="str">
            <v/>
          </cell>
          <cell r="O238" t="str">
            <v>Supplementary Prescribing, Independent Prescribing</v>
          </cell>
          <cell r="S238" t="str">
            <v>3. Major Change</v>
          </cell>
          <cell r="X238" t="str">
            <v>1. Reconfirm Approval</v>
          </cell>
          <cell r="AC238">
            <v>5.8571428571428568</v>
          </cell>
        </row>
        <row r="239">
          <cell r="M239" t="str">
            <v/>
          </cell>
          <cell r="O239" t="str">
            <v>Supplementary Prescribing, Independent Prescribing</v>
          </cell>
          <cell r="S239" t="str">
            <v>3. Major Change</v>
          </cell>
          <cell r="X239" t="str">
            <v>1. Reconfirm Approval</v>
          </cell>
          <cell r="AC239">
            <v>10.571428571428571</v>
          </cell>
        </row>
        <row r="240">
          <cell r="M240" t="str">
            <v>Radiographer</v>
          </cell>
          <cell r="O240" t="str">
            <v/>
          </cell>
          <cell r="S240" t="str">
            <v>3. Major Change</v>
          </cell>
          <cell r="X240" t="str">
            <v>1. Reconfirm Approval</v>
          </cell>
          <cell r="AC240">
            <v>22.714285714285715</v>
          </cell>
        </row>
        <row r="241">
          <cell r="M241" t="str">
            <v/>
          </cell>
          <cell r="O241" t="str">
            <v>Podiatric Surgery</v>
          </cell>
          <cell r="S241" t="str">
            <v>3. Major Change</v>
          </cell>
          <cell r="X241" t="str">
            <v>1. Reconfirm Approval</v>
          </cell>
          <cell r="AC241">
            <v>6.8571428571428568</v>
          </cell>
        </row>
        <row r="242">
          <cell r="M242" t="str">
            <v/>
          </cell>
          <cell r="O242" t="str">
            <v>Supplementary Prescribing</v>
          </cell>
          <cell r="S242" t="str">
            <v>3. Major Change</v>
          </cell>
          <cell r="X242" t="str">
            <v>1. Reconfirm Approval</v>
          </cell>
          <cell r="AC242">
            <v>10.571428571428571</v>
          </cell>
        </row>
        <row r="243">
          <cell r="M243" t="str">
            <v>Paramedic</v>
          </cell>
          <cell r="O243" t="str">
            <v/>
          </cell>
          <cell r="S243" t="str">
            <v>3. Major Change</v>
          </cell>
          <cell r="X243" t="str">
            <v>1. Reconfirm Approval</v>
          </cell>
          <cell r="AC243">
            <v>10.714285714285714</v>
          </cell>
        </row>
        <row r="244">
          <cell r="M244" t="str">
            <v>Operating department practitioner</v>
          </cell>
          <cell r="O244" t="str">
            <v/>
          </cell>
          <cell r="S244" t="str">
            <v>3. Major Change</v>
          </cell>
          <cell r="X244" t="str">
            <v>1. Reconfirm Approval</v>
          </cell>
          <cell r="AC244">
            <v>12</v>
          </cell>
        </row>
        <row r="245">
          <cell r="M245" t="str">
            <v>Paramedic</v>
          </cell>
          <cell r="O245" t="str">
            <v/>
          </cell>
          <cell r="S245" t="str">
            <v>3. Major Change</v>
          </cell>
          <cell r="X245" t="str">
            <v>1. Reconfirm Approval</v>
          </cell>
          <cell r="AC245">
            <v>16.571428571428573</v>
          </cell>
        </row>
        <row r="246">
          <cell r="M246" t="str">
            <v>Physiotherapist</v>
          </cell>
          <cell r="O246" t="str">
            <v/>
          </cell>
          <cell r="S246" t="str">
            <v>3. Major Change</v>
          </cell>
          <cell r="X246" t="str">
            <v>1. Reconfirm Approval</v>
          </cell>
          <cell r="AC246">
            <v>0</v>
          </cell>
        </row>
        <row r="247">
          <cell r="M247" t="str">
            <v>Operating department practitioner</v>
          </cell>
          <cell r="O247" t="str">
            <v/>
          </cell>
          <cell r="P247">
            <v>43845</v>
          </cell>
          <cell r="S247" t="str">
            <v>3. Major Change</v>
          </cell>
          <cell r="X247" t="str">
            <v/>
          </cell>
          <cell r="AC247">
            <v>0</v>
          </cell>
        </row>
        <row r="248">
          <cell r="M248" t="str">
            <v>Operating department practitioner</v>
          </cell>
          <cell r="O248" t="str">
            <v/>
          </cell>
          <cell r="P248">
            <v>43845</v>
          </cell>
          <cell r="S248" t="str">
            <v>3. Major Change</v>
          </cell>
          <cell r="X248" t="str">
            <v/>
          </cell>
          <cell r="AC248">
            <v>16.571428571428573</v>
          </cell>
        </row>
        <row r="249">
          <cell r="M249" t="str">
            <v>Physiotherapist</v>
          </cell>
          <cell r="O249" t="str">
            <v/>
          </cell>
          <cell r="S249" t="str">
            <v>3. Major Change</v>
          </cell>
          <cell r="X249" t="str">
            <v>1. Reconfirm Approval</v>
          </cell>
          <cell r="AC249">
            <v>0</v>
          </cell>
        </row>
        <row r="250">
          <cell r="M250" t="str">
            <v>Arts therapist</v>
          </cell>
          <cell r="O250" t="str">
            <v/>
          </cell>
          <cell r="P250">
            <v>43804</v>
          </cell>
          <cell r="S250" t="str">
            <v/>
          </cell>
          <cell r="X250" t="str">
            <v/>
          </cell>
          <cell r="AC250">
            <v>6.7142857142857144</v>
          </cell>
        </row>
        <row r="251">
          <cell r="M251" t="str">
            <v>Dietitian</v>
          </cell>
          <cell r="O251" t="str">
            <v/>
          </cell>
          <cell r="S251" t="str">
            <v>3. Major Change</v>
          </cell>
          <cell r="X251" t="str">
            <v>1. Reconfirm Approval</v>
          </cell>
          <cell r="AC251">
            <v>14.857142857142858</v>
          </cell>
        </row>
        <row r="252">
          <cell r="M252" t="str">
            <v>Practitioner psychologist</v>
          </cell>
          <cell r="O252" t="str">
            <v/>
          </cell>
          <cell r="S252" t="str">
            <v>3. Major Change</v>
          </cell>
          <cell r="X252" t="str">
            <v>1. Reconfirm Approval</v>
          </cell>
          <cell r="AC252">
            <v>0</v>
          </cell>
        </row>
        <row r="253">
          <cell r="M253" t="str">
            <v>Arts therapist</v>
          </cell>
          <cell r="O253" t="str">
            <v/>
          </cell>
          <cell r="P253">
            <v>43804</v>
          </cell>
          <cell r="S253" t="str">
            <v/>
          </cell>
          <cell r="X253" t="str">
            <v/>
          </cell>
          <cell r="AC253">
            <v>9</v>
          </cell>
        </row>
        <row r="254">
          <cell r="M254" t="str">
            <v>Chiropodist / podiatrist</v>
          </cell>
          <cell r="O254" t="str">
            <v>POM – Administration, POM - Sale / Supply (CH)</v>
          </cell>
          <cell r="S254" t="str">
            <v>3. Major Change</v>
          </cell>
          <cell r="X254" t="str">
            <v>1. Reconfirm Approval</v>
          </cell>
          <cell r="AC254">
            <v>10.571428571428571</v>
          </cell>
        </row>
        <row r="255">
          <cell r="M255" t="str">
            <v>Radiographer</v>
          </cell>
          <cell r="O255" t="str">
            <v/>
          </cell>
          <cell r="S255" t="str">
            <v>3. Major Change</v>
          </cell>
          <cell r="X255" t="str">
            <v>1. Reconfirm Approval</v>
          </cell>
          <cell r="AC255">
            <v>7.7142857142857144</v>
          </cell>
        </row>
        <row r="256">
          <cell r="M256" t="str">
            <v>Clinical scientist</v>
          </cell>
          <cell r="O256" t="str">
            <v/>
          </cell>
          <cell r="S256" t="str">
            <v>3. Major Change</v>
          </cell>
          <cell r="X256" t="str">
            <v>1. Reconfirm Approval</v>
          </cell>
          <cell r="AC256">
            <v>7.5714285714285712</v>
          </cell>
        </row>
        <row r="257">
          <cell r="M257" t="str">
            <v>Operating department practitioner</v>
          </cell>
          <cell r="O257" t="str">
            <v/>
          </cell>
          <cell r="S257" t="str">
            <v>3. Major Change</v>
          </cell>
          <cell r="X257" t="str">
            <v>1. Reconfirm Approval</v>
          </cell>
          <cell r="AC257">
            <v>6.7142857142857144</v>
          </cell>
        </row>
        <row r="258">
          <cell r="M258" t="str">
            <v/>
          </cell>
          <cell r="O258" t="str">
            <v>Supplementary Prescribing, Independent Prescribing</v>
          </cell>
          <cell r="S258" t="str">
            <v>3. Major Change</v>
          </cell>
          <cell r="X258" t="str">
            <v>1. Reconfirm Approval</v>
          </cell>
          <cell r="AC258">
            <v>8.4285714285714288</v>
          </cell>
        </row>
        <row r="259">
          <cell r="M259" t="str">
            <v>Radiographer</v>
          </cell>
          <cell r="O259" t="str">
            <v/>
          </cell>
          <cell r="S259" t="str">
            <v>3. Major Change</v>
          </cell>
          <cell r="X259" t="str">
            <v>1. Reconfirm Approval</v>
          </cell>
          <cell r="AC259">
            <v>11.714285714285714</v>
          </cell>
        </row>
        <row r="260">
          <cell r="M260" t="str">
            <v>Radiographer</v>
          </cell>
          <cell r="O260" t="str">
            <v/>
          </cell>
          <cell r="S260" t="str">
            <v>3. Major Change</v>
          </cell>
          <cell r="X260" t="str">
            <v>1. Reconfirm Approval</v>
          </cell>
          <cell r="AC260">
            <v>4.4285714285714288</v>
          </cell>
        </row>
        <row r="261">
          <cell r="M261" t="str">
            <v>Operating department practitioner</v>
          </cell>
          <cell r="O261" t="str">
            <v/>
          </cell>
          <cell r="S261" t="str">
            <v>3. Major Change</v>
          </cell>
          <cell r="X261" t="str">
            <v>1. Reconfirm Approval</v>
          </cell>
          <cell r="AC261">
            <v>4.4285714285714288</v>
          </cell>
        </row>
        <row r="262">
          <cell r="M262" t="str">
            <v>Operating department practitioner</v>
          </cell>
          <cell r="O262" t="str">
            <v/>
          </cell>
          <cell r="S262" t="str">
            <v>3. Major Change</v>
          </cell>
          <cell r="X262" t="str">
            <v>1. Reconfirm Approval</v>
          </cell>
          <cell r="AC262">
            <v>5.8571428571428568</v>
          </cell>
        </row>
        <row r="263">
          <cell r="M263" t="str">
            <v/>
          </cell>
          <cell r="O263" t="str">
            <v>Supplementary Prescribing, Independent Prescribing</v>
          </cell>
          <cell r="S263" t="str">
            <v>3. Major Change</v>
          </cell>
          <cell r="X263" t="str">
            <v>1. Reconfirm Approval</v>
          </cell>
          <cell r="AC263">
            <v>5.8571428571428568</v>
          </cell>
        </row>
        <row r="264">
          <cell r="M264" t="str">
            <v/>
          </cell>
          <cell r="O264" t="str">
            <v>Supplementary Prescribing, Independent Prescribing</v>
          </cell>
          <cell r="S264" t="str">
            <v>3. Major Change</v>
          </cell>
          <cell r="X264" t="str">
            <v>1. Reconfirm Approval</v>
          </cell>
          <cell r="AC264">
            <v>0</v>
          </cell>
        </row>
        <row r="265">
          <cell r="M265" t="str">
            <v>Occupational therapist</v>
          </cell>
          <cell r="O265" t="str">
            <v/>
          </cell>
          <cell r="P265">
            <v>43774</v>
          </cell>
          <cell r="S265" t="str">
            <v/>
          </cell>
          <cell r="X265" t="str">
            <v/>
          </cell>
          <cell r="AC265">
            <v>0</v>
          </cell>
        </row>
        <row r="266">
          <cell r="M266" t="str">
            <v/>
          </cell>
          <cell r="O266" t="str">
            <v>Supplementary Prescribing, Independent Prescribing</v>
          </cell>
          <cell r="P266">
            <v>43754</v>
          </cell>
          <cell r="S266" t="str">
            <v>3. Major Change</v>
          </cell>
          <cell r="X266" t="str">
            <v/>
          </cell>
          <cell r="AC266">
            <v>8.8571428571428577</v>
          </cell>
        </row>
        <row r="267">
          <cell r="M267" t="str">
            <v>Paramedic</v>
          </cell>
          <cell r="O267" t="str">
            <v/>
          </cell>
          <cell r="S267" t="str">
            <v>3. Major Change</v>
          </cell>
          <cell r="X267" t="str">
            <v>1. Reconfirm Approval</v>
          </cell>
          <cell r="AC267">
            <v>9</v>
          </cell>
        </row>
        <row r="268">
          <cell r="M268" t="str">
            <v>Chiropodist / podiatrist</v>
          </cell>
          <cell r="O268" t="str">
            <v>POM – Administration, POM - Sale / Supply (CH)</v>
          </cell>
          <cell r="S268" t="str">
            <v>3. Major Change</v>
          </cell>
          <cell r="X268" t="str">
            <v>1. Reconfirm Approval</v>
          </cell>
          <cell r="AC268">
            <v>10.714285714285714</v>
          </cell>
        </row>
        <row r="269">
          <cell r="M269" t="str">
            <v>Practitioner psychologist</v>
          </cell>
          <cell r="O269" t="str">
            <v/>
          </cell>
          <cell r="S269" t="str">
            <v>3. Major Change</v>
          </cell>
          <cell r="X269" t="str">
            <v>1. Reconfirm Approval</v>
          </cell>
          <cell r="AC269">
            <v>12</v>
          </cell>
        </row>
        <row r="270">
          <cell r="M270" t="str">
            <v>Physiotherapist</v>
          </cell>
          <cell r="O270" t="str">
            <v/>
          </cell>
          <cell r="S270" t="str">
            <v>3. Major Change</v>
          </cell>
          <cell r="X270" t="str">
            <v>1. Reconfirm Approval</v>
          </cell>
          <cell r="AC270">
            <v>0</v>
          </cell>
        </row>
        <row r="271">
          <cell r="M271" t="str">
            <v/>
          </cell>
          <cell r="O271" t="str">
            <v>Supplementary Prescribing</v>
          </cell>
          <cell r="P271">
            <v>43733</v>
          </cell>
          <cell r="S271" t="str">
            <v/>
          </cell>
          <cell r="X271" t="str">
            <v/>
          </cell>
        </row>
      </sheetData>
      <sheetData sheetId="1">
        <row r="1">
          <cell r="S1" t="str">
            <v>Process to review change (MC)</v>
          </cell>
          <cell r="AC1" t="str">
            <v>No of weeks</v>
          </cell>
          <cell r="AD1" t="str">
            <v>No of months</v>
          </cell>
        </row>
        <row r="2">
          <cell r="S2" t="str">
            <v>1. Annual Monitoring</v>
          </cell>
          <cell r="AC2">
            <v>4.8961937830712747</v>
          </cell>
          <cell r="AD2">
            <v>1.1424452160499641</v>
          </cell>
        </row>
        <row r="3">
          <cell r="S3" t="str">
            <v>1. Annual Monitoring</v>
          </cell>
          <cell r="AC3">
            <v>4.8961673280427931</v>
          </cell>
          <cell r="AD3">
            <v>1.1424390432099851</v>
          </cell>
        </row>
        <row r="4">
          <cell r="S4" t="str">
            <v>1. Annual Monitoring</v>
          </cell>
          <cell r="AC4">
            <v>0.64056547618591664</v>
          </cell>
          <cell r="AD4">
            <v>0.14946527777671387</v>
          </cell>
        </row>
        <row r="5">
          <cell r="S5" t="str">
            <v>1. Annual Monitoring</v>
          </cell>
          <cell r="AC5">
            <v>2.7682804232858222</v>
          </cell>
          <cell r="AD5">
            <v>0.64593209876669178</v>
          </cell>
        </row>
        <row r="6">
          <cell r="S6" t="str">
            <v>1. Annual Monitoring</v>
          </cell>
          <cell r="AC6">
            <v>2.7682473545002204</v>
          </cell>
          <cell r="AD6">
            <v>0.64592438271671804</v>
          </cell>
        </row>
        <row r="7">
          <cell r="S7" t="str">
            <v>1. Annual Monitoring</v>
          </cell>
          <cell r="AC7">
            <v>4.8961375661425075</v>
          </cell>
          <cell r="AD7">
            <v>1.142432098766585</v>
          </cell>
        </row>
        <row r="8">
          <cell r="S8" t="str">
            <v>1. Annual Monitoring</v>
          </cell>
          <cell r="AC8">
            <v>4.8959027777714903</v>
          </cell>
          <cell r="AD8">
            <v>1.1423773148133478</v>
          </cell>
        </row>
        <row r="9">
          <cell r="S9" t="str">
            <v>1. Annual Monitoring</v>
          </cell>
          <cell r="AC9">
            <v>1.9155654761852929</v>
          </cell>
          <cell r="AD9">
            <v>0.44696527777656836</v>
          </cell>
        </row>
        <row r="10">
          <cell r="S10" t="str">
            <v>1. Annual Monitoring</v>
          </cell>
          <cell r="AC10">
            <v>5.9125777116423706</v>
          </cell>
          <cell r="AD10">
            <v>1.3796014660498865</v>
          </cell>
        </row>
        <row r="11">
          <cell r="S11" t="str">
            <v>1. Annual Monitoring</v>
          </cell>
          <cell r="AC11">
            <v>0.22675099205766205</v>
          </cell>
          <cell r="AD11">
            <v>5.2908564813454483E-2</v>
          </cell>
        </row>
        <row r="12">
          <cell r="S12" t="str">
            <v>1. Annual Monitoring</v>
          </cell>
          <cell r="AC12">
            <v>0.22672453704269305</v>
          </cell>
          <cell r="AD12">
            <v>5.2902391976628375E-2</v>
          </cell>
        </row>
        <row r="13">
          <cell r="S13" t="str">
            <v>1. Annual Monitoring</v>
          </cell>
          <cell r="AC13">
            <v>2.7658548280430426</v>
          </cell>
          <cell r="AD13">
            <v>0.64536612654337655</v>
          </cell>
        </row>
        <row r="14">
          <cell r="S14" t="str">
            <v>1. Annual Monitoring</v>
          </cell>
          <cell r="AC14">
            <v>2.7658300264572193</v>
          </cell>
          <cell r="AD14">
            <v>0.64536033950668448</v>
          </cell>
        </row>
        <row r="15">
          <cell r="S15" t="str">
            <v>1. Annual Monitoring</v>
          </cell>
          <cell r="AC15">
            <v>2.7658068782995024</v>
          </cell>
          <cell r="AD15">
            <v>0.64535493826988388</v>
          </cell>
        </row>
        <row r="16">
          <cell r="S16" t="str">
            <v>1. Annual Monitoring</v>
          </cell>
          <cell r="AC16">
            <v>4.8958812830709837</v>
          </cell>
          <cell r="AD16">
            <v>1.1423722993832295</v>
          </cell>
        </row>
        <row r="17">
          <cell r="S17" t="str">
            <v>1. Annual Monitoring</v>
          </cell>
          <cell r="AC17">
            <v>4.8958614417996227</v>
          </cell>
          <cell r="AD17">
            <v>1.1423676697532452</v>
          </cell>
        </row>
        <row r="18">
          <cell r="S18" t="str">
            <v>1. Annual Monitoring</v>
          </cell>
          <cell r="AC18">
            <v>1.1804365079432111</v>
          </cell>
          <cell r="AD18">
            <v>0.27543518518674925</v>
          </cell>
        </row>
        <row r="19">
          <cell r="S19" t="str">
            <v>1. Annual Monitoring</v>
          </cell>
          <cell r="AC19">
            <v>1.1804034391576093</v>
          </cell>
          <cell r="AD19">
            <v>0.27542746913677546</v>
          </cell>
        </row>
        <row r="20">
          <cell r="S20" t="str">
            <v>1. Annual Monitoring</v>
          </cell>
          <cell r="AC20">
            <v>1.1803455687861839</v>
          </cell>
          <cell r="AD20">
            <v>0.27541396605010959</v>
          </cell>
        </row>
        <row r="21">
          <cell r="S21" t="str">
            <v>1. Annual Monitoring</v>
          </cell>
          <cell r="AC21">
            <v>2.3449785052861052</v>
          </cell>
          <cell r="AD21">
            <v>0.54716165123342464</v>
          </cell>
        </row>
        <row r="22">
          <cell r="S22" t="str">
            <v>1. Annual Monitoring</v>
          </cell>
          <cell r="AC22">
            <v>0.9378406084714308</v>
          </cell>
          <cell r="AD22">
            <v>0.21882947531000052</v>
          </cell>
        </row>
        <row r="23">
          <cell r="S23" t="str">
            <v>1. Annual Monitoring</v>
          </cell>
          <cell r="AC23">
            <v>0.93780092592870845</v>
          </cell>
          <cell r="AD23">
            <v>0.21882021605003199</v>
          </cell>
        </row>
        <row r="24">
          <cell r="S24" t="str">
            <v>1. Annual Monitoring</v>
          </cell>
          <cell r="AC24">
            <v>0.93775958994332798</v>
          </cell>
          <cell r="AD24">
            <v>0.21881057098677653</v>
          </cell>
        </row>
        <row r="25">
          <cell r="S25" t="str">
            <v>1. Annual Monitoring</v>
          </cell>
          <cell r="AC25">
            <v>0.93769179894297849</v>
          </cell>
          <cell r="AD25">
            <v>0.21879475308669499</v>
          </cell>
        </row>
        <row r="26">
          <cell r="S26" t="str">
            <v>1. Annual Monitoring</v>
          </cell>
          <cell r="AC26">
            <v>6.0787037043025648E-2</v>
          </cell>
          <cell r="AD26">
            <v>1.4183641976705985E-2</v>
          </cell>
        </row>
        <row r="27">
          <cell r="S27" t="str">
            <v>1. Annual Monitoring</v>
          </cell>
          <cell r="AC27">
            <v>1.3531134259288333</v>
          </cell>
          <cell r="AD27">
            <v>0.31572646605006111</v>
          </cell>
        </row>
        <row r="28">
          <cell r="S28" t="str">
            <v>1. Annual Monitoring</v>
          </cell>
          <cell r="AC28">
            <v>1.0722073412710285</v>
          </cell>
          <cell r="AD28">
            <v>0.25018171296323999</v>
          </cell>
        </row>
        <row r="29">
          <cell r="S29" t="str">
            <v>1. Annual Monitoring</v>
          </cell>
          <cell r="AC29">
            <v>1.763941798943311</v>
          </cell>
          <cell r="AD29">
            <v>0.41158641975343924</v>
          </cell>
        </row>
        <row r="30">
          <cell r="S30" t="str">
            <v>1. Annual Monitoring</v>
          </cell>
          <cell r="AC30">
            <v>2.9034771825432211</v>
          </cell>
          <cell r="AD30">
            <v>0.67747800926008495</v>
          </cell>
        </row>
        <row r="31">
          <cell r="S31" t="str">
            <v>1. Annual Monitoring</v>
          </cell>
          <cell r="AC31">
            <v>1.369950396828894</v>
          </cell>
          <cell r="AD31">
            <v>0.31965509259340857</v>
          </cell>
        </row>
        <row r="32">
          <cell r="S32" t="str">
            <v>1. Annual Monitoring</v>
          </cell>
          <cell r="AC32">
            <v>2.903447420628384</v>
          </cell>
          <cell r="AD32">
            <v>0.67747106481328956</v>
          </cell>
        </row>
        <row r="33">
          <cell r="S33" t="str">
            <v>1. Annual Monitoring</v>
          </cell>
          <cell r="AC33">
            <v>2.9033912036996168</v>
          </cell>
          <cell r="AD33">
            <v>0.67745794752991062</v>
          </cell>
        </row>
        <row r="34">
          <cell r="S34" t="str">
            <v>1. Annual Monitoring</v>
          </cell>
          <cell r="AC34">
            <v>2.9032853836002426</v>
          </cell>
          <cell r="AD34">
            <v>0.67743325617339001</v>
          </cell>
        </row>
        <row r="35">
          <cell r="S35" t="str">
            <v>1. Annual Monitoring</v>
          </cell>
          <cell r="AC35">
            <v>2.9032258597861591</v>
          </cell>
          <cell r="AD35">
            <v>0.67741936728343721</v>
          </cell>
        </row>
        <row r="36">
          <cell r="S36" t="str">
            <v>1. Annual Monitoring</v>
          </cell>
          <cell r="AC36">
            <v>2.9031729497281566</v>
          </cell>
          <cell r="AD36">
            <v>0.67740702160323663</v>
          </cell>
        </row>
        <row r="37">
          <cell r="S37" t="str">
            <v>1. Annual Monitoring</v>
          </cell>
          <cell r="AC37">
            <v>-2.4924900793713669</v>
          </cell>
          <cell r="AD37">
            <v>-0.58158101851998556</v>
          </cell>
        </row>
        <row r="38">
          <cell r="S38" t="str">
            <v>1. Annual Monitoring</v>
          </cell>
          <cell r="AC38">
            <v>-2.4925248015861143</v>
          </cell>
          <cell r="AD38">
            <v>-0.58158912037009336</v>
          </cell>
        </row>
        <row r="39">
          <cell r="S39" t="str">
            <v>1. Annual Monitoring</v>
          </cell>
          <cell r="AC39">
            <v>2.9197784391570685</v>
          </cell>
          <cell r="AD39">
            <v>0.68128163580331602</v>
          </cell>
        </row>
        <row r="40">
          <cell r="S40" t="str">
            <v>1. Annual Monitoring</v>
          </cell>
          <cell r="AC40">
            <v>2.7746908068719285</v>
          </cell>
          <cell r="AD40">
            <v>0.64742785493678334</v>
          </cell>
        </row>
        <row r="41">
          <cell r="S41" t="str">
            <v>1. Annual Monitoring</v>
          </cell>
          <cell r="AC41">
            <v>2.7888673941852176</v>
          </cell>
          <cell r="AD41">
            <v>0.65073572530988411</v>
          </cell>
        </row>
        <row r="42">
          <cell r="S42" t="str">
            <v>1. Annual Monitoring</v>
          </cell>
          <cell r="AC42">
            <v>4.2079497354425257</v>
          </cell>
          <cell r="AD42">
            <v>0.98185493826992265</v>
          </cell>
        </row>
        <row r="43">
          <cell r="S43" t="str">
            <v>1. Annual Monitoring</v>
          </cell>
          <cell r="AC43">
            <v>2.2304596560861683</v>
          </cell>
          <cell r="AD43">
            <v>0.52044058642010593</v>
          </cell>
        </row>
        <row r="44">
          <cell r="S44" t="str">
            <v>1. Annual Monitoring</v>
          </cell>
          <cell r="AC44">
            <v>2.2304249338568689</v>
          </cell>
          <cell r="AD44">
            <v>0.52043248456660274</v>
          </cell>
        </row>
        <row r="45">
          <cell r="S45" t="str">
            <v>1. Annual Monitoring</v>
          </cell>
          <cell r="AC45">
            <v>-7.699570105718781E-2</v>
          </cell>
          <cell r="AD45">
            <v>-1.7965663580010491E-2</v>
          </cell>
        </row>
        <row r="46">
          <cell r="S46" t="str">
            <v>1. Annual Monitoring</v>
          </cell>
          <cell r="AC46">
            <v>1.8011789021142508</v>
          </cell>
          <cell r="AD46">
            <v>0.42027507715999185</v>
          </cell>
        </row>
        <row r="47">
          <cell r="S47" t="str">
            <v>1. Annual Monitoring</v>
          </cell>
          <cell r="AC47">
            <v>2.6543204365142237</v>
          </cell>
          <cell r="AD47">
            <v>0.61934143518665219</v>
          </cell>
        </row>
        <row r="48">
          <cell r="S48" t="str">
            <v>1. Annual Monitoring</v>
          </cell>
          <cell r="AC48">
            <v>4.4873941799004182</v>
          </cell>
          <cell r="AD48">
            <v>1.0470586419767642</v>
          </cell>
        </row>
        <row r="49">
          <cell r="S49" t="str">
            <v>1. Annual Monitoring</v>
          </cell>
          <cell r="AC49">
            <v>4.4873759920571628</v>
          </cell>
          <cell r="AD49">
            <v>1.0470543981466713</v>
          </cell>
        </row>
        <row r="50">
          <cell r="S50" t="str">
            <v>1. Annual Monitoring</v>
          </cell>
          <cell r="AC50">
            <v>4.4873578042284601</v>
          </cell>
          <cell r="AD50">
            <v>1.0470501543199739</v>
          </cell>
        </row>
        <row r="51">
          <cell r="S51" t="str">
            <v>1. Annual Monitoring</v>
          </cell>
          <cell r="AC51">
            <v>4.4873330026426368</v>
          </cell>
          <cell r="AD51">
            <v>1.0470443672832819</v>
          </cell>
        </row>
        <row r="52">
          <cell r="S52" t="str">
            <v>1. Annual Monitoring</v>
          </cell>
          <cell r="AC52">
            <v>2.5161375661430481</v>
          </cell>
          <cell r="AD52">
            <v>0.58709876543337791</v>
          </cell>
        </row>
        <row r="53">
          <cell r="S53" t="str">
            <v>1. Annual Monitoring</v>
          </cell>
          <cell r="AC53">
            <v>1.0424603174573608</v>
          </cell>
          <cell r="AD53">
            <v>0.24324074074005086</v>
          </cell>
        </row>
        <row r="54">
          <cell r="S54" t="str">
            <v>1. Annual Monitoring</v>
          </cell>
          <cell r="AC54">
            <v>2.1859226190426853</v>
          </cell>
          <cell r="AD54">
            <v>0.51004861110995992</v>
          </cell>
        </row>
        <row r="55">
          <cell r="S55" t="str">
            <v>1. Annual Monitoring</v>
          </cell>
          <cell r="AC55">
            <v>3.2269775132289005</v>
          </cell>
          <cell r="AD55">
            <v>0.75296141975341013</v>
          </cell>
        </row>
        <row r="56">
          <cell r="S56" t="str">
            <v>1. Annual Monitoring</v>
          </cell>
          <cell r="AC56">
            <v>1.3269543650853197</v>
          </cell>
          <cell r="AD56">
            <v>0.3096226851865746</v>
          </cell>
        </row>
        <row r="57">
          <cell r="S57" t="str">
            <v>1. Annual Monitoring</v>
          </cell>
          <cell r="AC57">
            <v>1.9459606481427076</v>
          </cell>
          <cell r="AD57">
            <v>0.45405748456663181</v>
          </cell>
        </row>
        <row r="58">
          <cell r="S58" t="str">
            <v>1. Annual Monitoring</v>
          </cell>
          <cell r="AC58">
            <v>1.9459308862424223</v>
          </cell>
          <cell r="AD58">
            <v>0.45405054012323187</v>
          </cell>
        </row>
        <row r="59">
          <cell r="S59" t="str">
            <v>1. Annual Monitoring</v>
          </cell>
          <cell r="AC59">
            <v>1.9459044312139409</v>
          </cell>
          <cell r="AD59">
            <v>0.45404436728325287</v>
          </cell>
        </row>
        <row r="60">
          <cell r="S60" t="str">
            <v>1. Annual Monitoring</v>
          </cell>
          <cell r="AC60">
            <v>1.9458713624283388</v>
          </cell>
          <cell r="AD60">
            <v>0.45403665123327908</v>
          </cell>
        </row>
        <row r="61">
          <cell r="S61" t="str">
            <v>1. Annual Monitoring</v>
          </cell>
          <cell r="AC61">
            <v>1.3269312169286422</v>
          </cell>
          <cell r="AD61">
            <v>0.30961728395001653</v>
          </cell>
        </row>
        <row r="62">
          <cell r="S62" t="str">
            <v>1. Annual Monitoring</v>
          </cell>
          <cell r="AC62">
            <v>1.5068766534428246</v>
          </cell>
          <cell r="AD62">
            <v>0.35160455246999239</v>
          </cell>
        </row>
        <row r="63">
          <cell r="S63" t="str">
            <v>1. Annual Monitoring</v>
          </cell>
          <cell r="AC63">
            <v>1.5068617724859255</v>
          </cell>
          <cell r="AD63">
            <v>0.35160108024671594</v>
          </cell>
        </row>
        <row r="64">
          <cell r="S64" t="str">
            <v>1. Annual Monitoring</v>
          </cell>
          <cell r="AC64">
            <v>1.0691650132284849</v>
          </cell>
          <cell r="AD64">
            <v>0.2494718364199798</v>
          </cell>
        </row>
        <row r="65">
          <cell r="S65" t="str">
            <v>1. Annual Monitoring</v>
          </cell>
          <cell r="AC65">
            <v>1.0688773148140172</v>
          </cell>
          <cell r="AD65">
            <v>0.24940470678993734</v>
          </cell>
        </row>
        <row r="66">
          <cell r="S66" t="str">
            <v>1. Annual Monitoring</v>
          </cell>
          <cell r="AC66">
            <v>1.0688425926003089</v>
          </cell>
          <cell r="AD66">
            <v>0.2493966049400721</v>
          </cell>
        </row>
        <row r="67">
          <cell r="S67" t="str">
            <v>1. Annual Monitoring</v>
          </cell>
          <cell r="AC67">
            <v>1.0688095238147071</v>
          </cell>
          <cell r="AD67">
            <v>0.2493888888900983</v>
          </cell>
        </row>
        <row r="68">
          <cell r="S68" t="str">
            <v>1. Annual Monitoring</v>
          </cell>
          <cell r="AC68">
            <v>1.4733151455002371</v>
          </cell>
          <cell r="AD68">
            <v>0.34377353395005533</v>
          </cell>
        </row>
        <row r="69">
          <cell r="S69" t="str">
            <v>1. Annual Monitoring</v>
          </cell>
          <cell r="AC69">
            <v>1.4732886904717557</v>
          </cell>
          <cell r="AD69">
            <v>0.34376736111007633</v>
          </cell>
        </row>
        <row r="70">
          <cell r="S70" t="str">
            <v>1. Annual Monitoring</v>
          </cell>
          <cell r="AC70">
            <v>1.9201736111146082</v>
          </cell>
          <cell r="AD70">
            <v>0.44804050926007527</v>
          </cell>
        </row>
        <row r="71">
          <cell r="S71" t="str">
            <v>1. Annual Monitoring</v>
          </cell>
          <cell r="AC71">
            <v>0.78782903438592</v>
          </cell>
          <cell r="AD71">
            <v>0.18382677469004799</v>
          </cell>
        </row>
        <row r="72">
          <cell r="S72" t="str">
            <v>1. Annual Monitoring</v>
          </cell>
          <cell r="AC72">
            <v>1.6456117724852188</v>
          </cell>
          <cell r="AD72">
            <v>0.38397608024655105</v>
          </cell>
        </row>
        <row r="73">
          <cell r="S73" t="str">
            <v>1. Annual Monitoring</v>
          </cell>
          <cell r="AC73">
            <v>1.7704166666714758</v>
          </cell>
          <cell r="AD73">
            <v>0.41309722222334433</v>
          </cell>
        </row>
        <row r="74">
          <cell r="S74" t="str">
            <v>1. Annual Monitoring</v>
          </cell>
          <cell r="AC74">
            <v>1.7703951719574564</v>
          </cell>
          <cell r="AD74">
            <v>0.41309220679007314</v>
          </cell>
        </row>
        <row r="75">
          <cell r="S75" t="str">
            <v>2. Approval</v>
          </cell>
          <cell r="AC75">
            <v>1.7988673941862154</v>
          </cell>
          <cell r="AD75">
            <v>0.41973572531011694</v>
          </cell>
        </row>
        <row r="76">
          <cell r="S76" t="str">
            <v>2. Approval</v>
          </cell>
          <cell r="AC76">
            <v>0.91071097884248176</v>
          </cell>
          <cell r="AD76">
            <v>0.21249922839657909</v>
          </cell>
        </row>
        <row r="77">
          <cell r="S77" t="str">
            <v>2. Approval</v>
          </cell>
          <cell r="AC77">
            <v>3.2247420634854018</v>
          </cell>
          <cell r="AD77">
            <v>0.7524398148132605</v>
          </cell>
        </row>
        <row r="78">
          <cell r="S78" t="str">
            <v>2. Approval</v>
          </cell>
          <cell r="AC78">
            <v>3.2247106481424583</v>
          </cell>
          <cell r="AD78">
            <v>0.75243248456657363</v>
          </cell>
        </row>
        <row r="79">
          <cell r="S79" t="str">
            <v>2. Approval</v>
          </cell>
          <cell r="AC79">
            <v>2.0748478835999515</v>
          </cell>
          <cell r="AD79">
            <v>0.48413117283998874</v>
          </cell>
        </row>
        <row r="80">
          <cell r="S80" t="str">
            <v>2. Approval</v>
          </cell>
          <cell r="AC80">
            <v>1.7790029761859583</v>
          </cell>
          <cell r="AD80">
            <v>0.41510069444339026</v>
          </cell>
        </row>
        <row r="81">
          <cell r="S81" t="str">
            <v>2. Approval</v>
          </cell>
          <cell r="AC81">
            <v>1.7783151454994888</v>
          </cell>
          <cell r="AD81">
            <v>0.41494020061654735</v>
          </cell>
        </row>
        <row r="82">
          <cell r="S82" t="str">
            <v>3. Major Change</v>
          </cell>
        </row>
        <row r="83">
          <cell r="S83" t="str">
            <v>3. Major Change</v>
          </cell>
        </row>
        <row r="84">
          <cell r="S84" t="str">
            <v>3. Major Change</v>
          </cell>
        </row>
        <row r="85">
          <cell r="S85" t="str">
            <v>3. Major Change</v>
          </cell>
        </row>
        <row r="86">
          <cell r="S86" t="str">
            <v>3. Major Change</v>
          </cell>
        </row>
        <row r="87">
          <cell r="S87" t="str">
            <v>3. Major Change</v>
          </cell>
        </row>
        <row r="88">
          <cell r="S88" t="str">
            <v>3. Major Change</v>
          </cell>
        </row>
        <row r="89">
          <cell r="S89" t="str">
            <v>3. Major Change</v>
          </cell>
        </row>
        <row r="90">
          <cell r="S90" t="str">
            <v>3. Major Change</v>
          </cell>
        </row>
        <row r="91">
          <cell r="S91" t="str">
            <v>3. Major Change</v>
          </cell>
        </row>
        <row r="92">
          <cell r="S92" t="str">
            <v>3. Major Change</v>
          </cell>
        </row>
        <row r="93">
          <cell r="S93" t="str">
            <v>3. Major Change</v>
          </cell>
        </row>
        <row r="94">
          <cell r="S94" t="str">
            <v>3. Major Change</v>
          </cell>
        </row>
        <row r="95">
          <cell r="S95" t="str">
            <v>3. Major Change</v>
          </cell>
        </row>
        <row r="96">
          <cell r="S96" t="str">
            <v>3. Major Change</v>
          </cell>
          <cell r="AC96">
            <v>19</v>
          </cell>
          <cell r="AD96">
            <v>4.4333333333333336</v>
          </cell>
        </row>
        <row r="97">
          <cell r="S97" t="str">
            <v>3. Major Change</v>
          </cell>
          <cell r="AC97">
            <v>19</v>
          </cell>
          <cell r="AD97">
            <v>4.4333333333333336</v>
          </cell>
        </row>
        <row r="98">
          <cell r="S98" t="str">
            <v>3. Major Change</v>
          </cell>
          <cell r="AC98">
            <v>12.428571428571429</v>
          </cell>
          <cell r="AD98">
            <v>2.9</v>
          </cell>
        </row>
        <row r="99">
          <cell r="S99" t="str">
            <v>3. Major Change</v>
          </cell>
          <cell r="AC99">
            <v>12.428571428571429</v>
          </cell>
          <cell r="AD99">
            <v>2.9</v>
          </cell>
        </row>
        <row r="100">
          <cell r="S100" t="str">
            <v>3. Major Change</v>
          </cell>
          <cell r="AC100">
            <v>16.428571428571427</v>
          </cell>
          <cell r="AD100">
            <v>3.8333333333333335</v>
          </cell>
        </row>
        <row r="101">
          <cell r="S101" t="str">
            <v>3. Major Change</v>
          </cell>
          <cell r="AC101">
            <v>27.285714285714285</v>
          </cell>
          <cell r="AD101">
            <v>6.3666666666666663</v>
          </cell>
        </row>
        <row r="102">
          <cell r="S102" t="str">
            <v>3. Major Change</v>
          </cell>
          <cell r="AC102">
            <v>27.285714285714285</v>
          </cell>
          <cell r="AD102">
            <v>6.3666666666666663</v>
          </cell>
        </row>
        <row r="103">
          <cell r="S103" t="str">
            <v>3. Major Change</v>
          </cell>
          <cell r="AC103">
            <v>16.714285714285715</v>
          </cell>
          <cell r="AD103">
            <v>3.9</v>
          </cell>
        </row>
        <row r="104">
          <cell r="S104" t="str">
            <v>3. Major Change</v>
          </cell>
          <cell r="AC104">
            <v>7.5714285714285712</v>
          </cell>
          <cell r="AD104">
            <v>1.7666666666666666</v>
          </cell>
        </row>
        <row r="105">
          <cell r="S105" t="str">
            <v>3. Major Change</v>
          </cell>
          <cell r="AC105">
            <v>7.5714285714285712</v>
          </cell>
          <cell r="AD105">
            <v>1.7666666666666666</v>
          </cell>
        </row>
        <row r="106">
          <cell r="S106" t="str">
            <v>3. Major Change</v>
          </cell>
          <cell r="AC106">
            <v>23.571428571428573</v>
          </cell>
          <cell r="AD106">
            <v>5.5</v>
          </cell>
        </row>
        <row r="107">
          <cell r="S107" t="str">
            <v>3. Major Change</v>
          </cell>
          <cell r="AC107">
            <v>2</v>
          </cell>
          <cell r="AD107">
            <v>0.46666666666666667</v>
          </cell>
        </row>
        <row r="108">
          <cell r="S108" t="str">
            <v>3. Major Change</v>
          </cell>
          <cell r="AC108">
            <v>24</v>
          </cell>
          <cell r="AD108">
            <v>5.6</v>
          </cell>
        </row>
        <row r="109">
          <cell r="S109" t="str">
            <v>3. Major Change</v>
          </cell>
          <cell r="AC109">
            <v>6.5714285714285712</v>
          </cell>
          <cell r="AD109">
            <v>1.5333333333333334</v>
          </cell>
        </row>
        <row r="110">
          <cell r="S110" t="str">
            <v>3. Major Change</v>
          </cell>
          <cell r="AC110">
            <v>17.714285714285715</v>
          </cell>
          <cell r="AD110">
            <v>4.1333333333333337</v>
          </cell>
        </row>
        <row r="111">
          <cell r="S111" t="str">
            <v>3. Major Change</v>
          </cell>
          <cell r="AC111">
            <v>23.571428571428573</v>
          </cell>
          <cell r="AD111">
            <v>5.5</v>
          </cell>
        </row>
        <row r="112">
          <cell r="S112" t="str">
            <v>3. Major Change</v>
          </cell>
          <cell r="AC112">
            <v>24</v>
          </cell>
          <cell r="AD112">
            <v>5.6</v>
          </cell>
        </row>
        <row r="113">
          <cell r="S113" t="str">
            <v>3. Major Change</v>
          </cell>
          <cell r="AC113">
            <v>15.285714285714286</v>
          </cell>
          <cell r="AD113">
            <v>3.5666666666666669</v>
          </cell>
        </row>
        <row r="114">
          <cell r="S114" t="str">
            <v>3. Major Change</v>
          </cell>
          <cell r="AC114">
            <v>16.714285714285715</v>
          </cell>
          <cell r="AD114">
            <v>3.9</v>
          </cell>
        </row>
        <row r="115">
          <cell r="S115" t="str">
            <v>3. Major Change</v>
          </cell>
          <cell r="AC115">
            <v>11.142857142857142</v>
          </cell>
          <cell r="AD115">
            <v>2.6</v>
          </cell>
        </row>
        <row r="116">
          <cell r="S116" t="str">
            <v>3. Major Change</v>
          </cell>
          <cell r="AC116">
            <v>10.714285714285714</v>
          </cell>
          <cell r="AD116">
            <v>2.5</v>
          </cell>
        </row>
        <row r="117">
          <cell r="S117" t="str">
            <v>3. Major Change</v>
          </cell>
          <cell r="AC117">
            <v>19.285714285714285</v>
          </cell>
          <cell r="AD117">
            <v>4.5</v>
          </cell>
        </row>
        <row r="118">
          <cell r="S118" t="str">
            <v>3. Major Change</v>
          </cell>
          <cell r="AC118">
            <v>23.428571428571427</v>
          </cell>
          <cell r="AD118">
            <v>5.4666666666666668</v>
          </cell>
        </row>
        <row r="119">
          <cell r="S119" t="str">
            <v>3. Major Change</v>
          </cell>
          <cell r="AC119">
            <v>23.428571428571427</v>
          </cell>
          <cell r="AD119">
            <v>5.4666666666666668</v>
          </cell>
        </row>
        <row r="120">
          <cell r="S120" t="str">
            <v>3. Major Change</v>
          </cell>
          <cell r="AC120">
            <v>19</v>
          </cell>
          <cell r="AD120">
            <v>4.4333333333333336</v>
          </cell>
        </row>
        <row r="121">
          <cell r="S121" t="str">
            <v>3. Major Change</v>
          </cell>
          <cell r="AC121">
            <v>10.714285714285714</v>
          </cell>
          <cell r="AD121">
            <v>2.5</v>
          </cell>
        </row>
        <row r="122">
          <cell r="S122" t="str">
            <v>3. Major Change</v>
          </cell>
          <cell r="AC122">
            <v>10.714285714285714</v>
          </cell>
          <cell r="AD122">
            <v>2.5</v>
          </cell>
        </row>
        <row r="123">
          <cell r="S123" t="str">
            <v>3. Major Change</v>
          </cell>
          <cell r="AC123">
            <v>16.571428571428573</v>
          </cell>
          <cell r="AD123">
            <v>3.8666666666666667</v>
          </cell>
        </row>
        <row r="124">
          <cell r="S124" t="str">
            <v>3. Major Change</v>
          </cell>
          <cell r="AC124">
            <v>16.571428571428573</v>
          </cell>
          <cell r="AD124">
            <v>3.8666666666666667</v>
          </cell>
        </row>
        <row r="125">
          <cell r="S125" t="str">
            <v>3. Major Change</v>
          </cell>
          <cell r="AC125">
            <v>16.571428571428573</v>
          </cell>
          <cell r="AD125">
            <v>3.8666666666666667</v>
          </cell>
        </row>
        <row r="126">
          <cell r="S126" t="str">
            <v>3. Major Change</v>
          </cell>
          <cell r="AC126">
            <v>16.571428571428573</v>
          </cell>
          <cell r="AD126">
            <v>3.8666666666666667</v>
          </cell>
        </row>
        <row r="127">
          <cell r="S127" t="str">
            <v>3. Major Change</v>
          </cell>
          <cell r="AC127">
            <v>23.428571428571427</v>
          </cell>
          <cell r="AD127">
            <v>5.4666666666666668</v>
          </cell>
        </row>
        <row r="128">
          <cell r="S128" t="str">
            <v>3. Major Change</v>
          </cell>
          <cell r="AC128">
            <v>19</v>
          </cell>
          <cell r="AD128">
            <v>4.4333333333333336</v>
          </cell>
        </row>
        <row r="129">
          <cell r="S129" t="str">
            <v>3. Major Change</v>
          </cell>
          <cell r="AC129">
            <v>7</v>
          </cell>
          <cell r="AD129">
            <v>1.6333333333333333</v>
          </cell>
        </row>
        <row r="130">
          <cell r="S130" t="str">
            <v>3. Major Change</v>
          </cell>
          <cell r="AC130">
            <v>7</v>
          </cell>
          <cell r="AD130">
            <v>1.6333333333333333</v>
          </cell>
        </row>
        <row r="131">
          <cell r="S131" t="str">
            <v>3. Major Change</v>
          </cell>
        </row>
        <row r="132">
          <cell r="S132" t="str">
            <v>3. Major Change</v>
          </cell>
        </row>
        <row r="133">
          <cell r="S133" t="str">
            <v>3. Major Change</v>
          </cell>
          <cell r="AC133">
            <v>7.2857142857142856</v>
          </cell>
          <cell r="AD133">
            <v>1.7</v>
          </cell>
        </row>
        <row r="134">
          <cell r="S134" t="str">
            <v>3. Major Change</v>
          </cell>
          <cell r="AC134">
            <v>6.4285714285714288</v>
          </cell>
          <cell r="AD134">
            <v>1.5</v>
          </cell>
        </row>
        <row r="135">
          <cell r="S135" t="str">
            <v>3. Major Change</v>
          </cell>
        </row>
        <row r="136">
          <cell r="S136" t="str">
            <v>3. Major Change</v>
          </cell>
        </row>
        <row r="137">
          <cell r="S137" t="str">
            <v>3. Major Change</v>
          </cell>
          <cell r="AC137">
            <v>7</v>
          </cell>
          <cell r="AD137">
            <v>1.6333333333333333</v>
          </cell>
        </row>
        <row r="138">
          <cell r="S138" t="str">
            <v>3. Major Change</v>
          </cell>
          <cell r="AC138">
            <v>10.714285714285714</v>
          </cell>
          <cell r="AD138">
            <v>2.5</v>
          </cell>
        </row>
        <row r="139">
          <cell r="S139" t="str">
            <v>3. Major Change</v>
          </cell>
          <cell r="AC139">
            <v>6.8571428571428568</v>
          </cell>
          <cell r="AD139">
            <v>1.6</v>
          </cell>
        </row>
        <row r="140">
          <cell r="S140" t="str">
            <v>3. Major Change</v>
          </cell>
          <cell r="AC140">
            <v>6.4285714285714288</v>
          </cell>
          <cell r="AD140">
            <v>1.5</v>
          </cell>
        </row>
        <row r="141">
          <cell r="S141" t="str">
            <v>3. Major Change</v>
          </cell>
          <cell r="AC141">
            <v>11.428571428571429</v>
          </cell>
          <cell r="AD141">
            <v>2.6666666666666665</v>
          </cell>
        </row>
        <row r="142">
          <cell r="S142" t="str">
            <v>3. Major Change</v>
          </cell>
        </row>
        <row r="143">
          <cell r="S143" t="str">
            <v>3. Major Change</v>
          </cell>
        </row>
        <row r="144">
          <cell r="S144" t="str">
            <v>3. Major Change</v>
          </cell>
          <cell r="AC144">
            <v>15.142857142857142</v>
          </cell>
          <cell r="AD144">
            <v>3.5333333333333332</v>
          </cell>
        </row>
        <row r="145">
          <cell r="S145" t="str">
            <v>3. Major Change</v>
          </cell>
          <cell r="AC145">
            <v>16.571428571428573</v>
          </cell>
          <cell r="AD145">
            <v>3.8666666666666667</v>
          </cell>
        </row>
        <row r="146">
          <cell r="S146" t="str">
            <v>3. Major Change</v>
          </cell>
          <cell r="AC146">
            <v>16.571428571428573</v>
          </cell>
          <cell r="AD146">
            <v>3.8666666666666667</v>
          </cell>
        </row>
        <row r="147">
          <cell r="S147" t="str">
            <v>3. Major Change</v>
          </cell>
          <cell r="AC147">
            <v>7</v>
          </cell>
          <cell r="AD147">
            <v>1.6333333333333333</v>
          </cell>
        </row>
        <row r="148">
          <cell r="S148" t="str">
            <v>3. Major Change</v>
          </cell>
        </row>
        <row r="149">
          <cell r="S149" t="str">
            <v>3. Major Change</v>
          </cell>
          <cell r="AC149">
            <v>7</v>
          </cell>
          <cell r="AD149">
            <v>1.6333333333333333</v>
          </cell>
        </row>
        <row r="150">
          <cell r="S150" t="str">
            <v>3. Major Change</v>
          </cell>
          <cell r="AC150">
            <v>19.571428571428573</v>
          </cell>
          <cell r="AD150">
            <v>4.5666666666666664</v>
          </cell>
        </row>
        <row r="151">
          <cell r="S151" t="str">
            <v>3. Major Change</v>
          </cell>
          <cell r="AC151">
            <v>14.285714285714286</v>
          </cell>
          <cell r="AD151">
            <v>3.3333333333333335</v>
          </cell>
        </row>
        <row r="152">
          <cell r="S152" t="str">
            <v>3. Major Change</v>
          </cell>
          <cell r="AC152">
            <v>3.2857142857142856</v>
          </cell>
          <cell r="AD152">
            <v>0.76666666666666672</v>
          </cell>
        </row>
        <row r="153">
          <cell r="S153" t="str">
            <v>3. Major Change</v>
          </cell>
          <cell r="AC153">
            <v>15.142857142857142</v>
          </cell>
          <cell r="AD153">
            <v>3.5333333333333332</v>
          </cell>
        </row>
        <row r="154">
          <cell r="S154" t="str">
            <v>3. Major Change</v>
          </cell>
          <cell r="AC154">
            <v>10.571428571428571</v>
          </cell>
          <cell r="AD154">
            <v>2.4666666666666668</v>
          </cell>
        </row>
        <row r="155">
          <cell r="S155" t="str">
            <v>3. Major Change</v>
          </cell>
          <cell r="AC155">
            <v>19.571428571428573</v>
          </cell>
          <cell r="AD155">
            <v>4.5666666666666664</v>
          </cell>
        </row>
        <row r="156">
          <cell r="S156" t="str">
            <v>3. Major Change</v>
          </cell>
          <cell r="AC156">
            <v>4.2857142857142856</v>
          </cell>
          <cell r="AD156">
            <v>1</v>
          </cell>
        </row>
        <row r="157">
          <cell r="S157" t="str">
            <v>3. Major Change</v>
          </cell>
          <cell r="AC157">
            <v>4.2857142857142856</v>
          </cell>
          <cell r="AD157">
            <v>1</v>
          </cell>
        </row>
        <row r="158">
          <cell r="S158" t="str">
            <v>3. Major Change</v>
          </cell>
          <cell r="AC158">
            <v>28</v>
          </cell>
          <cell r="AD158">
            <v>6.5333333333333332</v>
          </cell>
        </row>
        <row r="159">
          <cell r="S159" t="str">
            <v>3. Major Change</v>
          </cell>
        </row>
        <row r="160">
          <cell r="S160" t="str">
            <v>3. Major Change</v>
          </cell>
        </row>
        <row r="161">
          <cell r="S161" t="str">
            <v>3. Major Change</v>
          </cell>
          <cell r="AC161">
            <v>23.142857142857142</v>
          </cell>
          <cell r="AD161">
            <v>5.4</v>
          </cell>
        </row>
        <row r="162">
          <cell r="S162" t="str">
            <v>3. Major Change</v>
          </cell>
          <cell r="AC162">
            <v>28</v>
          </cell>
          <cell r="AD162">
            <v>6.5333333333333332</v>
          </cell>
        </row>
        <row r="163">
          <cell r="S163" t="str">
            <v>3. Major Change</v>
          </cell>
          <cell r="AC163">
            <v>6.2857142857142856</v>
          </cell>
          <cell r="AD163">
            <v>1.4666666666666666</v>
          </cell>
        </row>
        <row r="164">
          <cell r="S164" t="str">
            <v>3. Major Change</v>
          </cell>
          <cell r="AC164">
            <v>12</v>
          </cell>
          <cell r="AD164">
            <v>2.8</v>
          </cell>
        </row>
        <row r="165">
          <cell r="S165" t="str">
            <v>3. Major Change</v>
          </cell>
          <cell r="AC165">
            <v>4.2857142857142856</v>
          </cell>
          <cell r="AD165">
            <v>1</v>
          </cell>
        </row>
        <row r="166">
          <cell r="S166" t="str">
            <v>3. Major Change</v>
          </cell>
          <cell r="AC166">
            <v>4.2857142857142856</v>
          </cell>
          <cell r="AD166">
            <v>1</v>
          </cell>
        </row>
        <row r="167">
          <cell r="S167" t="str">
            <v>3. Major Change</v>
          </cell>
          <cell r="AC167">
            <v>8</v>
          </cell>
          <cell r="AD167">
            <v>1.8666666666666667</v>
          </cell>
        </row>
        <row r="168">
          <cell r="S168" t="str">
            <v>3. Major Change</v>
          </cell>
          <cell r="AC168">
            <v>5.2857142857142856</v>
          </cell>
          <cell r="AD168">
            <v>1.2333333333333334</v>
          </cell>
        </row>
        <row r="169">
          <cell r="S169" t="str">
            <v>3. Major Change</v>
          </cell>
          <cell r="AC169">
            <v>26.714285714285715</v>
          </cell>
          <cell r="AD169">
            <v>6.2333333333333334</v>
          </cell>
        </row>
        <row r="170">
          <cell r="S170" t="str">
            <v>3. Major Change</v>
          </cell>
          <cell r="AC170">
            <v>26.714285714285715</v>
          </cell>
          <cell r="AD170">
            <v>6.2333333333333334</v>
          </cell>
        </row>
        <row r="171">
          <cell r="S171" t="str">
            <v>3. Major Change</v>
          </cell>
          <cell r="AC171">
            <v>4.4285714285714288</v>
          </cell>
          <cell r="AD171">
            <v>1.0333333333333334</v>
          </cell>
        </row>
        <row r="172">
          <cell r="S172" t="str">
            <v>3. Major Change</v>
          </cell>
          <cell r="AC172">
            <v>4.1428571428571432</v>
          </cell>
          <cell r="AD172">
            <v>0.96666666666666667</v>
          </cell>
        </row>
        <row r="173">
          <cell r="S173" t="str">
            <v>3. Major Change</v>
          </cell>
          <cell r="AC173">
            <v>13</v>
          </cell>
          <cell r="AD173">
            <v>3.0333333333333332</v>
          </cell>
        </row>
        <row r="174">
          <cell r="S174" t="str">
            <v>3. Major Change</v>
          </cell>
          <cell r="AC174">
            <v>13</v>
          </cell>
          <cell r="AD174">
            <v>3.0333333333333332</v>
          </cell>
        </row>
        <row r="175">
          <cell r="S175" t="str">
            <v>3. Major Change</v>
          </cell>
          <cell r="AC175">
            <v>14.857142857142858</v>
          </cell>
          <cell r="AD175">
            <v>3.4666666666666668</v>
          </cell>
        </row>
        <row r="176">
          <cell r="S176" t="str">
            <v>3. Major Change</v>
          </cell>
          <cell r="AC176">
            <v>22.714285714285715</v>
          </cell>
          <cell r="AD176">
            <v>5.3</v>
          </cell>
        </row>
        <row r="177">
          <cell r="S177" t="str">
            <v>3. Major Change</v>
          </cell>
          <cell r="AC177">
            <v>4.2857142857142856</v>
          </cell>
          <cell r="AD177">
            <v>1</v>
          </cell>
        </row>
        <row r="178">
          <cell r="S178" t="str">
            <v>3. Major Change</v>
          </cell>
          <cell r="AC178">
            <v>28</v>
          </cell>
          <cell r="AD178">
            <v>6.5333333333333332</v>
          </cell>
        </row>
        <row r="179">
          <cell r="S179" t="str">
            <v>3. Major Change</v>
          </cell>
          <cell r="AC179">
            <v>21.714285714285715</v>
          </cell>
          <cell r="AD179">
            <v>5.0666666666666664</v>
          </cell>
        </row>
        <row r="180">
          <cell r="S180" t="str">
            <v>3. Major Change</v>
          </cell>
          <cell r="AC180">
            <v>21.714285714285715</v>
          </cell>
          <cell r="AD180">
            <v>5.0666666666666664</v>
          </cell>
        </row>
        <row r="181">
          <cell r="S181" t="str">
            <v>3. Major Change</v>
          </cell>
          <cell r="AC181">
            <v>21.714285714285715</v>
          </cell>
          <cell r="AD181">
            <v>5.0666666666666664</v>
          </cell>
        </row>
        <row r="182">
          <cell r="S182" t="str">
            <v/>
          </cell>
        </row>
        <row r="183">
          <cell r="S183" t="str">
            <v>3. Major Change</v>
          </cell>
          <cell r="AC183">
            <v>7</v>
          </cell>
          <cell r="AD183">
            <v>1.6333333333333333</v>
          </cell>
        </row>
        <row r="184">
          <cell r="S184" t="str">
            <v>3. Major Change</v>
          </cell>
          <cell r="AC184">
            <v>7</v>
          </cell>
          <cell r="AD184">
            <v>1.6333333333333333</v>
          </cell>
        </row>
        <row r="185">
          <cell r="S185" t="str">
            <v>3. Major Change</v>
          </cell>
        </row>
        <row r="186">
          <cell r="S186" t="str">
            <v>3. Major Change</v>
          </cell>
          <cell r="AC186">
            <v>7</v>
          </cell>
          <cell r="AD186">
            <v>1.6333333333333333</v>
          </cell>
        </row>
        <row r="187">
          <cell r="S187" t="str">
            <v>3. Major Change</v>
          </cell>
          <cell r="AC187">
            <v>7</v>
          </cell>
          <cell r="AD187">
            <v>1.6333333333333333</v>
          </cell>
        </row>
        <row r="188">
          <cell r="S188" t="str">
            <v>3. Major Change</v>
          </cell>
          <cell r="AC188">
            <v>4.1428571428571432</v>
          </cell>
          <cell r="AD188">
            <v>0.96666666666666667</v>
          </cell>
        </row>
        <row r="189">
          <cell r="S189" t="str">
            <v>3. Major Change</v>
          </cell>
          <cell r="AC189">
            <v>19.285714285714285</v>
          </cell>
          <cell r="AD189">
            <v>4.5</v>
          </cell>
        </row>
        <row r="190">
          <cell r="S190" t="str">
            <v>3. Major Change</v>
          </cell>
          <cell r="AC190">
            <v>17.428571428571427</v>
          </cell>
          <cell r="AD190">
            <v>4.0666666666666664</v>
          </cell>
        </row>
        <row r="191">
          <cell r="S191" t="str">
            <v>3. Major Change</v>
          </cell>
          <cell r="AC191">
            <v>29.857142857142858</v>
          </cell>
          <cell r="AD191">
            <v>6.9666666666666668</v>
          </cell>
        </row>
        <row r="192">
          <cell r="S192" t="str">
            <v>3. Major Change</v>
          </cell>
          <cell r="AC192">
            <v>29.857142857142858</v>
          </cell>
          <cell r="AD192">
            <v>6.9666666666666668</v>
          </cell>
        </row>
        <row r="193">
          <cell r="S193" t="str">
            <v>3. Major Change</v>
          </cell>
        </row>
        <row r="194">
          <cell r="S194" t="str">
            <v>3. Major Change</v>
          </cell>
        </row>
        <row r="195">
          <cell r="S195" t="str">
            <v>3. Major Change</v>
          </cell>
        </row>
        <row r="196">
          <cell r="S196" t="str">
            <v>3. Major Change</v>
          </cell>
        </row>
        <row r="197">
          <cell r="S197" t="str">
            <v>3. Major Change</v>
          </cell>
        </row>
        <row r="198">
          <cell r="S198" t="str">
            <v>3. Major Change</v>
          </cell>
          <cell r="AC198">
            <v>14.857142857142858</v>
          </cell>
          <cell r="AD198">
            <v>3.4666666666666668</v>
          </cell>
        </row>
        <row r="199">
          <cell r="S199" t="str">
            <v>3. Major Change</v>
          </cell>
          <cell r="AC199">
            <v>15.428571428571429</v>
          </cell>
          <cell r="AD199">
            <v>3.6</v>
          </cell>
        </row>
        <row r="200">
          <cell r="S200" t="str">
            <v>3. Major Change</v>
          </cell>
          <cell r="AC200">
            <v>15.428571428571429</v>
          </cell>
          <cell r="AD200">
            <v>3.6</v>
          </cell>
        </row>
        <row r="201">
          <cell r="S201" t="str">
            <v>3. Major Change</v>
          </cell>
          <cell r="AC201">
            <v>17.428571428571427</v>
          </cell>
          <cell r="AD201">
            <v>4.0666666666666664</v>
          </cell>
        </row>
        <row r="202">
          <cell r="S202" t="str">
            <v>3. Major Change</v>
          </cell>
          <cell r="AC202">
            <v>11.571428571428571</v>
          </cell>
          <cell r="AD202">
            <v>2.7</v>
          </cell>
        </row>
        <row r="203">
          <cell r="S203" t="str">
            <v>3. Major Change</v>
          </cell>
          <cell r="AC203">
            <v>8.8571428571428577</v>
          </cell>
          <cell r="AD203">
            <v>2.0666666666666669</v>
          </cell>
        </row>
        <row r="204">
          <cell r="S204" t="str">
            <v>3. Major Change</v>
          </cell>
          <cell r="AC204">
            <v>8.8571428571428577</v>
          </cell>
          <cell r="AD204">
            <v>2.0666666666666669</v>
          </cell>
        </row>
        <row r="205">
          <cell r="S205" t="str">
            <v>3. Major Change</v>
          </cell>
          <cell r="AC205">
            <v>8.8571428571428577</v>
          </cell>
          <cell r="AD205">
            <v>2.0666666666666669</v>
          </cell>
        </row>
        <row r="206">
          <cell r="S206" t="str">
            <v>3. Major Change</v>
          </cell>
          <cell r="AC206">
            <v>18.571428571428573</v>
          </cell>
          <cell r="AD206">
            <v>4.333333333333333</v>
          </cell>
        </row>
        <row r="207">
          <cell r="S207" t="str">
            <v>3. Major Change</v>
          </cell>
          <cell r="AC207">
            <v>20</v>
          </cell>
          <cell r="AD207">
            <v>4.666666666666667</v>
          </cell>
        </row>
        <row r="208">
          <cell r="S208" t="str">
            <v>3. Major Change</v>
          </cell>
          <cell r="AC208">
            <v>13.857142857142858</v>
          </cell>
          <cell r="AD208">
            <v>3.2333333333333334</v>
          </cell>
        </row>
        <row r="209">
          <cell r="S209" t="str">
            <v>3. Major Change</v>
          </cell>
          <cell r="AC209">
            <v>13.857142857142858</v>
          </cell>
          <cell r="AD209">
            <v>3.2333333333333334</v>
          </cell>
        </row>
        <row r="210">
          <cell r="S210" t="str">
            <v>3. Major Change</v>
          </cell>
          <cell r="AC210">
            <v>13.857142857142858</v>
          </cell>
          <cell r="AD210">
            <v>3.2333333333333334</v>
          </cell>
        </row>
        <row r="211">
          <cell r="S211" t="str">
            <v>3. Major Change</v>
          </cell>
          <cell r="AC211">
            <v>13.857142857142858</v>
          </cell>
          <cell r="AD211">
            <v>3.2333333333333334</v>
          </cell>
        </row>
        <row r="212">
          <cell r="S212" t="str">
            <v>3. Major Change</v>
          </cell>
          <cell r="AC212">
            <v>13.571428571428571</v>
          </cell>
          <cell r="AD212">
            <v>3.1666666666666665</v>
          </cell>
        </row>
        <row r="213">
          <cell r="S213" t="str">
            <v>3. Major Change</v>
          </cell>
          <cell r="AC213">
            <v>8.4285714285714288</v>
          </cell>
          <cell r="AD213">
            <v>1.9666666666666666</v>
          </cell>
        </row>
        <row r="214">
          <cell r="S214" t="str">
            <v>3. Major Change</v>
          </cell>
          <cell r="AC214">
            <v>9.4285714285714288</v>
          </cell>
          <cell r="AD214">
            <v>2.2000000000000002</v>
          </cell>
        </row>
        <row r="215">
          <cell r="S215" t="str">
            <v>3. Major Change</v>
          </cell>
          <cell r="AC215">
            <v>12.857142857142858</v>
          </cell>
          <cell r="AD215">
            <v>3</v>
          </cell>
        </row>
        <row r="216">
          <cell r="S216" t="str">
            <v>3. Major Change</v>
          </cell>
          <cell r="AC216">
            <v>12.857142857142858</v>
          </cell>
          <cell r="AD216">
            <v>3</v>
          </cell>
        </row>
        <row r="217">
          <cell r="S217" t="str">
            <v>3. Major Change</v>
          </cell>
          <cell r="AC217">
            <v>11.571428571428571</v>
          </cell>
          <cell r="AD217">
            <v>2.7</v>
          </cell>
        </row>
        <row r="218">
          <cell r="S218" t="str">
            <v>3. Major Change</v>
          </cell>
          <cell r="AC218">
            <v>11.571428571428571</v>
          </cell>
          <cell r="AD218">
            <v>2.7</v>
          </cell>
        </row>
        <row r="219">
          <cell r="S219" t="str">
            <v>3. Major Change</v>
          </cell>
          <cell r="AC219">
            <v>11.571428571428571</v>
          </cell>
          <cell r="AD219">
            <v>2.7</v>
          </cell>
        </row>
        <row r="220">
          <cell r="S220" t="str">
            <v>3. Major Change</v>
          </cell>
          <cell r="AC220">
            <v>5.8571428571428568</v>
          </cell>
          <cell r="AD220">
            <v>1.3666666666666667</v>
          </cell>
        </row>
        <row r="221">
          <cell r="S221" t="str">
            <v>3. Major Change</v>
          </cell>
          <cell r="AC221">
            <v>19.857142857142858</v>
          </cell>
          <cell r="AD221">
            <v>4.6333333333333337</v>
          </cell>
        </row>
        <row r="222">
          <cell r="S222" t="str">
            <v>3. Major Change</v>
          </cell>
          <cell r="AC222">
            <v>8.4285714285714288</v>
          </cell>
          <cell r="AD222">
            <v>1.9666666666666666</v>
          </cell>
        </row>
        <row r="223">
          <cell r="S223" t="str">
            <v>3. Major Change</v>
          </cell>
          <cell r="AC223">
            <v>7.4285714285714288</v>
          </cell>
          <cell r="AD223">
            <v>1.7333333333333334</v>
          </cell>
        </row>
        <row r="224">
          <cell r="S224" t="str">
            <v>3. Major Change</v>
          </cell>
          <cell r="AC224">
            <v>22.714285714285715</v>
          </cell>
          <cell r="AD224">
            <v>5.3</v>
          </cell>
        </row>
        <row r="225">
          <cell r="S225" t="str">
            <v>3. Major Change</v>
          </cell>
          <cell r="AC225">
            <v>12.857142857142858</v>
          </cell>
          <cell r="AD225">
            <v>3</v>
          </cell>
        </row>
        <row r="226">
          <cell r="S226" t="str">
            <v>3. Major Change</v>
          </cell>
          <cell r="AC226">
            <v>12.857142857142858</v>
          </cell>
          <cell r="AD226">
            <v>3</v>
          </cell>
        </row>
        <row r="227">
          <cell r="S227" t="str">
            <v>3. Major Change</v>
          </cell>
          <cell r="AC227">
            <v>7.8571428571428568</v>
          </cell>
          <cell r="AD227">
            <v>1.8333333333333333</v>
          </cell>
        </row>
        <row r="228">
          <cell r="S228" t="str">
            <v>3. Major Change</v>
          </cell>
          <cell r="AC228">
            <v>7.8571428571428568</v>
          </cell>
          <cell r="AD228">
            <v>1.8333333333333333</v>
          </cell>
        </row>
        <row r="229">
          <cell r="S229" t="str">
            <v>3. Major Change</v>
          </cell>
          <cell r="AC229">
            <v>8</v>
          </cell>
          <cell r="AD229">
            <v>1.8666666666666667</v>
          </cell>
        </row>
        <row r="230">
          <cell r="S230" t="str">
            <v>3. Major Change</v>
          </cell>
          <cell r="AC230">
            <v>8</v>
          </cell>
          <cell r="AD230">
            <v>1.8666666666666667</v>
          </cell>
        </row>
        <row r="231">
          <cell r="S231" t="str">
            <v>3. Major Change</v>
          </cell>
          <cell r="AC231">
            <v>8</v>
          </cell>
          <cell r="AD231">
            <v>1.8666666666666667</v>
          </cell>
        </row>
        <row r="232">
          <cell r="S232" t="str">
            <v>3. Major Change</v>
          </cell>
          <cell r="AC232">
            <v>8</v>
          </cell>
          <cell r="AD232">
            <v>1.8666666666666667</v>
          </cell>
        </row>
        <row r="233">
          <cell r="S233" t="str">
            <v>3. Major Change</v>
          </cell>
          <cell r="AC233">
            <v>9</v>
          </cell>
          <cell r="AD233">
            <v>2.1</v>
          </cell>
        </row>
        <row r="234">
          <cell r="S234" t="str">
            <v>3. Major Change</v>
          </cell>
          <cell r="AC234">
            <v>19.857142857142858</v>
          </cell>
          <cell r="AD234">
            <v>4.6333333333333337</v>
          </cell>
        </row>
        <row r="235">
          <cell r="S235" t="str">
            <v>3. Major Change</v>
          </cell>
          <cell r="AC235">
            <v>9.7142857142857135</v>
          </cell>
          <cell r="AD235">
            <v>2.2666666666666666</v>
          </cell>
        </row>
        <row r="236">
          <cell r="S236" t="str">
            <v>3. Major Change</v>
          </cell>
          <cell r="AC236">
            <v>9.7142857142857135</v>
          </cell>
          <cell r="AD236">
            <v>2.2666666666666666</v>
          </cell>
        </row>
        <row r="237">
          <cell r="S237" t="str">
            <v>3. Major Change</v>
          </cell>
          <cell r="AC237">
            <v>5.8571428571428568</v>
          </cell>
          <cell r="AD237">
            <v>1.3666666666666667</v>
          </cell>
        </row>
        <row r="238">
          <cell r="S238" t="str">
            <v>3. Major Change</v>
          </cell>
          <cell r="AC238">
            <v>5.8571428571428568</v>
          </cell>
          <cell r="AD238">
            <v>1.3666666666666667</v>
          </cell>
        </row>
        <row r="239">
          <cell r="S239" t="str">
            <v>3. Major Change</v>
          </cell>
          <cell r="AC239">
            <v>5.8571428571428568</v>
          </cell>
          <cell r="AD239">
            <v>1.3666666666666667</v>
          </cell>
        </row>
        <row r="240">
          <cell r="S240" t="str">
            <v>3. Major Change</v>
          </cell>
          <cell r="AC240">
            <v>10.571428571428571</v>
          </cell>
          <cell r="AD240">
            <v>2.4666666666666668</v>
          </cell>
        </row>
        <row r="241">
          <cell r="S241" t="str">
            <v>3. Major Change</v>
          </cell>
          <cell r="AC241">
            <v>22.714285714285715</v>
          </cell>
          <cell r="AD241">
            <v>5.3</v>
          </cell>
        </row>
        <row r="242">
          <cell r="S242" t="str">
            <v>3. Major Change</v>
          </cell>
          <cell r="AC242">
            <v>6.8571428571428568</v>
          </cell>
          <cell r="AD242">
            <v>1.6</v>
          </cell>
        </row>
        <row r="243">
          <cell r="S243" t="str">
            <v>3. Major Change</v>
          </cell>
          <cell r="AC243">
            <v>10.571428571428571</v>
          </cell>
          <cell r="AD243">
            <v>2.4666666666666668</v>
          </cell>
        </row>
        <row r="244">
          <cell r="S244" t="str">
            <v>3. Major Change</v>
          </cell>
          <cell r="AC244">
            <v>10.714285714285714</v>
          </cell>
          <cell r="AD244">
            <v>2.5</v>
          </cell>
        </row>
        <row r="245">
          <cell r="S245" t="str">
            <v>3. Major Change</v>
          </cell>
          <cell r="AC245">
            <v>12</v>
          </cell>
          <cell r="AD245">
            <v>2.8</v>
          </cell>
        </row>
        <row r="246">
          <cell r="S246" t="str">
            <v>3. Major Change</v>
          </cell>
          <cell r="AC246">
            <v>16.571428571428573</v>
          </cell>
          <cell r="AD246">
            <v>3.8666666666666667</v>
          </cell>
        </row>
        <row r="247">
          <cell r="S247" t="str">
            <v>3. Major Change</v>
          </cell>
        </row>
        <row r="248">
          <cell r="S248" t="str">
            <v>3. Major Change</v>
          </cell>
        </row>
        <row r="249">
          <cell r="S249" t="str">
            <v>3. Major Change</v>
          </cell>
          <cell r="AC249">
            <v>16.571428571428573</v>
          </cell>
          <cell r="AD249">
            <v>3.8666666666666667</v>
          </cell>
        </row>
        <row r="250">
          <cell r="S250" t="str">
            <v/>
          </cell>
        </row>
        <row r="251">
          <cell r="S251" t="str">
            <v>3. Major Change</v>
          </cell>
          <cell r="AC251">
            <v>6.7142857142857144</v>
          </cell>
          <cell r="AD251">
            <v>1.5666666666666667</v>
          </cell>
        </row>
        <row r="252">
          <cell r="S252" t="str">
            <v>3. Major Change</v>
          </cell>
          <cell r="AC252">
            <v>14.857142857142858</v>
          </cell>
          <cell r="AD252">
            <v>3.4666666666666668</v>
          </cell>
        </row>
        <row r="253">
          <cell r="S253" t="str">
            <v/>
          </cell>
        </row>
        <row r="254">
          <cell r="S254" t="str">
            <v>3. Major Change</v>
          </cell>
          <cell r="AC254">
            <v>9</v>
          </cell>
          <cell r="AD254">
            <v>2.1</v>
          </cell>
        </row>
        <row r="255">
          <cell r="S255" t="str">
            <v>3. Major Change</v>
          </cell>
          <cell r="AC255">
            <v>10.571428571428571</v>
          </cell>
          <cell r="AD255">
            <v>2.4666666666666668</v>
          </cell>
        </row>
        <row r="256">
          <cell r="S256" t="str">
            <v>3. Major Change</v>
          </cell>
          <cell r="AC256">
            <v>7.7142857142857144</v>
          </cell>
          <cell r="AD256">
            <v>1.8</v>
          </cell>
        </row>
        <row r="257">
          <cell r="S257" t="str">
            <v>3. Major Change</v>
          </cell>
          <cell r="AC257">
            <v>7.5714285714285712</v>
          </cell>
          <cell r="AD257">
            <v>1.7666666666666666</v>
          </cell>
        </row>
        <row r="258">
          <cell r="S258" t="str">
            <v>3. Major Change</v>
          </cell>
          <cell r="AC258">
            <v>6.7142857142857144</v>
          </cell>
          <cell r="AD258">
            <v>1.5666666666666667</v>
          </cell>
        </row>
        <row r="259">
          <cell r="S259" t="str">
            <v>3. Major Change</v>
          </cell>
          <cell r="AC259">
            <v>8.4285714285714288</v>
          </cell>
          <cell r="AD259">
            <v>1.9666666666666666</v>
          </cell>
        </row>
        <row r="260">
          <cell r="S260" t="str">
            <v>3. Major Change</v>
          </cell>
          <cell r="AC260">
            <v>11.714285714285714</v>
          </cell>
          <cell r="AD260">
            <v>2.7333333333333334</v>
          </cell>
        </row>
        <row r="261">
          <cell r="S261" t="str">
            <v>3. Major Change</v>
          </cell>
          <cell r="AC261">
            <v>4.4285714285714288</v>
          </cell>
          <cell r="AD261">
            <v>1.0333333333333334</v>
          </cell>
        </row>
        <row r="262">
          <cell r="S262" t="str">
            <v>3. Major Change</v>
          </cell>
          <cell r="AC262">
            <v>4.4285714285714288</v>
          </cell>
          <cell r="AD262">
            <v>1.0333333333333334</v>
          </cell>
        </row>
        <row r="263">
          <cell r="S263" t="str">
            <v>3. Major Change</v>
          </cell>
          <cell r="AC263">
            <v>5.8571428571428568</v>
          </cell>
          <cell r="AD263">
            <v>1.3666666666666667</v>
          </cell>
        </row>
        <row r="264">
          <cell r="S264" t="str">
            <v>3. Major Change</v>
          </cell>
          <cell r="AC264">
            <v>5.8571428571428568</v>
          </cell>
          <cell r="AD264">
            <v>1.3666666666666667</v>
          </cell>
        </row>
        <row r="265">
          <cell r="S265" t="str">
            <v/>
          </cell>
        </row>
        <row r="266">
          <cell r="S266" t="str">
            <v>3. Major Change</v>
          </cell>
        </row>
        <row r="267">
          <cell r="S267" t="str">
            <v>3. Major Change</v>
          </cell>
          <cell r="AC267">
            <v>8.8571428571428577</v>
          </cell>
          <cell r="AD267">
            <v>2.0666666666666669</v>
          </cell>
        </row>
        <row r="268">
          <cell r="S268" t="str">
            <v>3. Major Change</v>
          </cell>
          <cell r="AC268">
            <v>9</v>
          </cell>
          <cell r="AD268">
            <v>2.1</v>
          </cell>
        </row>
        <row r="269">
          <cell r="S269" t="str">
            <v>3. Major Change</v>
          </cell>
          <cell r="AC269">
            <v>10.714285714285714</v>
          </cell>
          <cell r="AD269">
            <v>2.5</v>
          </cell>
        </row>
        <row r="270">
          <cell r="S270" t="str">
            <v>3. Major Change</v>
          </cell>
          <cell r="AC270">
            <v>12</v>
          </cell>
          <cell r="AD270">
            <v>2.8</v>
          </cell>
        </row>
        <row r="271">
          <cell r="S271" t="str">
            <v/>
          </cell>
        </row>
      </sheetData>
      <sheetData sheetId="2">
        <row r="20">
          <cell r="B20" t="str">
            <v>2014-15</v>
          </cell>
        </row>
      </sheetData>
      <sheetData sheetId="3">
        <row r="25">
          <cell r="J25" t="str">
            <v>2017-18</v>
          </cell>
        </row>
      </sheetData>
      <sheetData sheetId="4">
        <row r="31">
          <cell r="B31" t="str">
            <v>2015-16</v>
          </cell>
        </row>
      </sheetData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ed programmes"/>
    </sheetNames>
    <sheetDataSet>
      <sheetData sheetId="0">
        <row r="37">
          <cell r="K37">
            <v>1046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ssment Advanced Find View"/>
      <sheetName val="MC - Notifications"/>
      <sheetName val="MC - Decisions"/>
      <sheetName val="MC - Time"/>
    </sheetNames>
    <sheetDataSet>
      <sheetData sheetId="0">
        <row r="1">
          <cell r="D1" t="str">
            <v>Education provider</v>
          </cell>
          <cell r="Z1" t="str">
            <v>Not: weeks</v>
          </cell>
          <cell r="AA1" t="str">
            <v>Not: Month</v>
          </cell>
          <cell r="AB1" t="str">
            <v>MC: weeks</v>
          </cell>
          <cell r="AC1" t="str">
            <v>MC: months</v>
          </cell>
        </row>
        <row r="2">
          <cell r="Z2">
            <v>0</v>
          </cell>
          <cell r="AA2">
            <v>0</v>
          </cell>
          <cell r="AB2"/>
          <cell r="AC2"/>
        </row>
        <row r="3">
          <cell r="Z3">
            <v>0.14285714285714285</v>
          </cell>
          <cell r="AA3">
            <v>3.3333333333333333E-2</v>
          </cell>
          <cell r="AB3"/>
          <cell r="AC3"/>
        </row>
        <row r="4">
          <cell r="Z4">
            <v>0.14285714285714285</v>
          </cell>
          <cell r="AA4">
            <v>3.3333333333333333E-2</v>
          </cell>
          <cell r="AB4"/>
          <cell r="AC4"/>
        </row>
        <row r="5">
          <cell r="Z5">
            <v>0.2857142857142857</v>
          </cell>
          <cell r="AA5">
            <v>6.6666666666666666E-2</v>
          </cell>
          <cell r="AB5"/>
          <cell r="AC5"/>
        </row>
        <row r="6">
          <cell r="Z6">
            <v>0.42857142857142855</v>
          </cell>
          <cell r="AA6">
            <v>0.1</v>
          </cell>
          <cell r="AB6"/>
          <cell r="AC6"/>
        </row>
        <row r="7">
          <cell r="Z7">
            <v>0.42857142857142855</v>
          </cell>
          <cell r="AA7">
            <v>0.1</v>
          </cell>
          <cell r="AB7"/>
          <cell r="AC7"/>
        </row>
        <row r="8">
          <cell r="Z8">
            <v>0.42857142857142855</v>
          </cell>
          <cell r="AA8">
            <v>0.1</v>
          </cell>
          <cell r="AB8"/>
          <cell r="AC8"/>
        </row>
        <row r="9">
          <cell r="Z9">
            <v>0.42857142857142855</v>
          </cell>
          <cell r="AA9">
            <v>0.1</v>
          </cell>
          <cell r="AB9"/>
          <cell r="AC9"/>
        </row>
        <row r="10">
          <cell r="Z10">
            <v>0.7142857142857143</v>
          </cell>
          <cell r="AA10">
            <v>0.16666666666666666</v>
          </cell>
          <cell r="AB10"/>
        </row>
        <row r="11">
          <cell r="Z11">
            <v>0.7142857142857143</v>
          </cell>
          <cell r="AA11">
            <v>0.16666666666666666</v>
          </cell>
          <cell r="AB11"/>
        </row>
        <row r="12">
          <cell r="Z12">
            <v>0.7142857142857143</v>
          </cell>
          <cell r="AA12">
            <v>0.16666666666666666</v>
          </cell>
          <cell r="AB12"/>
        </row>
        <row r="13">
          <cell r="Z13">
            <v>0.8571428571428571</v>
          </cell>
          <cell r="AA13">
            <v>0.2</v>
          </cell>
          <cell r="AB13"/>
        </row>
        <row r="14">
          <cell r="Z14">
            <v>0.8571428571428571</v>
          </cell>
          <cell r="AA14">
            <v>0.2</v>
          </cell>
          <cell r="AB14"/>
        </row>
        <row r="15">
          <cell r="Z15">
            <v>0.8571428571428571</v>
          </cell>
          <cell r="AA15">
            <v>0.2</v>
          </cell>
          <cell r="AB15"/>
        </row>
        <row r="16">
          <cell r="Z16">
            <v>0.8571428571428571</v>
          </cell>
          <cell r="AA16">
            <v>0.2</v>
          </cell>
          <cell r="AB16"/>
        </row>
        <row r="17">
          <cell r="Z17">
            <v>0.8571428571428571</v>
          </cell>
          <cell r="AA17">
            <v>0.2</v>
          </cell>
          <cell r="AB17"/>
        </row>
        <row r="18">
          <cell r="Z18">
            <v>0.8571428571428571</v>
          </cell>
          <cell r="AA18">
            <v>0.2</v>
          </cell>
          <cell r="AB18"/>
        </row>
        <row r="19">
          <cell r="Z19">
            <v>0.8571428571428571</v>
          </cell>
          <cell r="AA19">
            <v>0.2</v>
          </cell>
          <cell r="AB19"/>
        </row>
        <row r="20">
          <cell r="Z20">
            <v>0.8571428571428571</v>
          </cell>
          <cell r="AA20">
            <v>0.2</v>
          </cell>
          <cell r="AB20"/>
        </row>
        <row r="21">
          <cell r="Z21">
            <v>0.8571428571428571</v>
          </cell>
          <cell r="AA21">
            <v>0.2</v>
          </cell>
          <cell r="AB21"/>
        </row>
        <row r="22">
          <cell r="Z22">
            <v>0.8571428571428571</v>
          </cell>
          <cell r="AA22">
            <v>0.2</v>
          </cell>
          <cell r="AB22"/>
        </row>
        <row r="23">
          <cell r="Z23">
            <v>0.8571428571428571</v>
          </cell>
          <cell r="AA23">
            <v>0.2</v>
          </cell>
          <cell r="AB23"/>
        </row>
        <row r="24">
          <cell r="Z24">
            <v>0.8571428571428571</v>
          </cell>
          <cell r="AA24">
            <v>0.2</v>
          </cell>
          <cell r="AB24"/>
        </row>
        <row r="25">
          <cell r="Z25">
            <v>0.8571428571428571</v>
          </cell>
          <cell r="AA25">
            <v>0.2</v>
          </cell>
          <cell r="AB25"/>
        </row>
        <row r="26">
          <cell r="Z26">
            <v>1</v>
          </cell>
          <cell r="AA26">
            <v>0.23333333333333334</v>
          </cell>
          <cell r="AB26"/>
        </row>
        <row r="27">
          <cell r="Z27">
            <v>1</v>
          </cell>
          <cell r="AA27">
            <v>0.23333333333333334</v>
          </cell>
          <cell r="AB27"/>
        </row>
        <row r="28">
          <cell r="Z28">
            <v>1</v>
          </cell>
          <cell r="AA28">
            <v>0.23333333333333334</v>
          </cell>
          <cell r="AB28"/>
        </row>
        <row r="29">
          <cell r="Z29">
            <v>1</v>
          </cell>
          <cell r="AA29">
            <v>0.23333333333333334</v>
          </cell>
          <cell r="AB29"/>
        </row>
        <row r="30">
          <cell r="Z30">
            <v>1</v>
          </cell>
          <cell r="AA30">
            <v>0.23333333333333334</v>
          </cell>
          <cell r="AB30"/>
        </row>
        <row r="31">
          <cell r="Z31">
            <v>1</v>
          </cell>
          <cell r="AA31">
            <v>0.23333333333333334</v>
          </cell>
          <cell r="AB31"/>
        </row>
        <row r="32">
          <cell r="Z32">
            <v>1</v>
          </cell>
          <cell r="AA32">
            <v>0.23333333333333334</v>
          </cell>
          <cell r="AB32"/>
        </row>
        <row r="33">
          <cell r="Z33">
            <v>1.1428571428571428</v>
          </cell>
          <cell r="AA33">
            <v>0.26666666666666666</v>
          </cell>
          <cell r="AB33"/>
        </row>
        <row r="34">
          <cell r="Z34">
            <v>1.1428571428571428</v>
          </cell>
          <cell r="AA34">
            <v>0.26666666666666666</v>
          </cell>
          <cell r="AB34"/>
        </row>
        <row r="35">
          <cell r="Z35">
            <v>1.1428571428571428</v>
          </cell>
          <cell r="AA35">
            <v>0.26666666666666666</v>
          </cell>
          <cell r="AB35"/>
        </row>
        <row r="36">
          <cell r="Z36">
            <v>1.1428571428571428</v>
          </cell>
          <cell r="AA36">
            <v>0.26666666666666666</v>
          </cell>
          <cell r="AB36"/>
        </row>
        <row r="37">
          <cell r="Z37">
            <v>1.1428571428571428</v>
          </cell>
          <cell r="AA37">
            <v>0.26666666666666666</v>
          </cell>
          <cell r="AB37"/>
        </row>
        <row r="38">
          <cell r="Z38">
            <v>1.1428571428571428</v>
          </cell>
          <cell r="AA38">
            <v>0.26666666666666666</v>
          </cell>
          <cell r="AB38"/>
        </row>
        <row r="39">
          <cell r="Z39">
            <v>1.1428571428571428</v>
          </cell>
          <cell r="AA39">
            <v>0.26666666666666666</v>
          </cell>
          <cell r="AB39"/>
        </row>
        <row r="40">
          <cell r="Z40">
            <v>1.1428571428571428</v>
          </cell>
          <cell r="AA40">
            <v>0.26666666666666666</v>
          </cell>
          <cell r="AB40"/>
        </row>
        <row r="41">
          <cell r="Z41">
            <v>1.1428571428571428</v>
          </cell>
          <cell r="AA41">
            <v>0.26666666666666666</v>
          </cell>
          <cell r="AB41"/>
        </row>
        <row r="42">
          <cell r="Z42">
            <v>1.1428571428571428</v>
          </cell>
          <cell r="AA42">
            <v>0.26666666666666666</v>
          </cell>
          <cell r="AB42"/>
        </row>
        <row r="43">
          <cell r="Z43">
            <v>1.1428571428571428</v>
          </cell>
          <cell r="AA43">
            <v>0.26666666666666666</v>
          </cell>
          <cell r="AB43"/>
        </row>
        <row r="44">
          <cell r="Z44">
            <v>1.1428571428571428</v>
          </cell>
          <cell r="AA44">
            <v>0.26666666666666666</v>
          </cell>
          <cell r="AB44"/>
        </row>
        <row r="45">
          <cell r="Z45">
            <v>1.1428571428571428</v>
          </cell>
          <cell r="AA45">
            <v>0.26666666666666666</v>
          </cell>
          <cell r="AB45"/>
        </row>
        <row r="46">
          <cell r="Z46">
            <v>1.2857142857142858</v>
          </cell>
          <cell r="AA46">
            <v>0.3</v>
          </cell>
          <cell r="AB46"/>
        </row>
        <row r="47">
          <cell r="Z47">
            <v>1.4285714285714286</v>
          </cell>
          <cell r="AA47">
            <v>0.33333333333333331</v>
          </cell>
          <cell r="AB47"/>
        </row>
        <row r="48">
          <cell r="Z48">
            <v>1.4285714285714286</v>
          </cell>
          <cell r="AA48">
            <v>0.33333333333333331</v>
          </cell>
          <cell r="AB48"/>
        </row>
        <row r="49">
          <cell r="Z49">
            <v>1.4285714285714286</v>
          </cell>
          <cell r="AA49">
            <v>0.33333333333333331</v>
          </cell>
          <cell r="AB49"/>
        </row>
        <row r="50">
          <cell r="Z50">
            <v>1.4285714285714286</v>
          </cell>
          <cell r="AA50">
            <v>0.33333333333333331</v>
          </cell>
          <cell r="AB50"/>
        </row>
        <row r="51">
          <cell r="Z51">
            <v>1.4285714285714286</v>
          </cell>
          <cell r="AA51">
            <v>0.33333333333333331</v>
          </cell>
          <cell r="AB51"/>
        </row>
        <row r="52">
          <cell r="Z52">
            <v>1.4285714285714286</v>
          </cell>
          <cell r="AA52">
            <v>0.33333333333333331</v>
          </cell>
          <cell r="AB52"/>
        </row>
        <row r="53">
          <cell r="Z53">
            <v>1.4285714285714286</v>
          </cell>
          <cell r="AA53">
            <v>0.33333333333333331</v>
          </cell>
          <cell r="AB53"/>
        </row>
        <row r="54">
          <cell r="Z54">
            <v>1.4285714285714286</v>
          </cell>
          <cell r="AA54">
            <v>0.33333333333333331</v>
          </cell>
          <cell r="AB54"/>
        </row>
        <row r="55">
          <cell r="Z55">
            <v>1.4285714285714286</v>
          </cell>
          <cell r="AA55">
            <v>0.33333333333333331</v>
          </cell>
          <cell r="AB55"/>
        </row>
        <row r="56">
          <cell r="Z56">
            <v>1.5714285714285714</v>
          </cell>
          <cell r="AA56">
            <v>0.36666666666666664</v>
          </cell>
          <cell r="AB56"/>
        </row>
        <row r="57">
          <cell r="Z57">
            <v>1.5714285714285714</v>
          </cell>
          <cell r="AA57">
            <v>0.36666666666666664</v>
          </cell>
          <cell r="AB57"/>
        </row>
        <row r="58">
          <cell r="Z58">
            <v>1.7142857142857142</v>
          </cell>
          <cell r="AA58">
            <v>0.4</v>
          </cell>
          <cell r="AB58"/>
        </row>
        <row r="59">
          <cell r="Z59">
            <v>1.8571428571428572</v>
          </cell>
          <cell r="AA59">
            <v>0.43333333333333335</v>
          </cell>
          <cell r="AB59"/>
        </row>
        <row r="60">
          <cell r="Z60">
            <v>1.8571428571428572</v>
          </cell>
          <cell r="AA60">
            <v>0.43333333333333335</v>
          </cell>
          <cell r="AB60"/>
        </row>
        <row r="61">
          <cell r="Z61">
            <v>1.8571428571428572</v>
          </cell>
          <cell r="AA61">
            <v>0.43333333333333335</v>
          </cell>
          <cell r="AB61"/>
        </row>
        <row r="62">
          <cell r="Z62">
            <v>1.8571428571428572</v>
          </cell>
          <cell r="AA62">
            <v>0.43333333333333335</v>
          </cell>
          <cell r="AB62"/>
        </row>
        <row r="63">
          <cell r="Z63">
            <v>1.8571428571428572</v>
          </cell>
          <cell r="AA63">
            <v>0.43333333333333335</v>
          </cell>
          <cell r="AB63"/>
        </row>
        <row r="64">
          <cell r="Z64">
            <v>1.8571428571428572</v>
          </cell>
          <cell r="AA64">
            <v>0.43333333333333335</v>
          </cell>
          <cell r="AB64"/>
        </row>
        <row r="65">
          <cell r="Z65">
            <v>1.8571428571428572</v>
          </cell>
          <cell r="AA65">
            <v>0.43333333333333335</v>
          </cell>
          <cell r="AB65"/>
        </row>
        <row r="66">
          <cell r="Z66">
            <v>2</v>
          </cell>
          <cell r="AA66">
            <v>0.46666666666666667</v>
          </cell>
          <cell r="AB66"/>
        </row>
        <row r="67">
          <cell r="Z67">
            <v>2</v>
          </cell>
          <cell r="AA67">
            <v>0.46666666666666667</v>
          </cell>
          <cell r="AB67"/>
        </row>
        <row r="68">
          <cell r="Z68">
            <v>2</v>
          </cell>
          <cell r="AA68">
            <v>0.46666666666666667</v>
          </cell>
          <cell r="AB68"/>
        </row>
        <row r="69">
          <cell r="Z69">
            <v>2</v>
          </cell>
          <cell r="AA69">
            <v>0.46666666666666667</v>
          </cell>
          <cell r="AB69"/>
        </row>
        <row r="70">
          <cell r="Z70">
            <v>2</v>
          </cell>
          <cell r="AA70">
            <v>0.46666666666666667</v>
          </cell>
          <cell r="AB70"/>
        </row>
        <row r="71">
          <cell r="Z71">
            <v>2</v>
          </cell>
          <cell r="AA71">
            <v>0.46666666666666667</v>
          </cell>
          <cell r="AB71"/>
        </row>
        <row r="72">
          <cell r="Z72">
            <v>2</v>
          </cell>
          <cell r="AA72">
            <v>0.46666666666666667</v>
          </cell>
          <cell r="AB72"/>
        </row>
        <row r="73">
          <cell r="Z73">
            <v>2.1428571428571428</v>
          </cell>
          <cell r="AA73">
            <v>0.5</v>
          </cell>
          <cell r="AB73"/>
        </row>
        <row r="74">
          <cell r="Z74">
            <v>2.1428571428571428</v>
          </cell>
          <cell r="AA74">
            <v>0.5</v>
          </cell>
          <cell r="AB74"/>
        </row>
        <row r="75">
          <cell r="Z75">
            <v>2.1428571428571428</v>
          </cell>
          <cell r="AA75">
            <v>0.5</v>
          </cell>
          <cell r="AB75"/>
        </row>
        <row r="76">
          <cell r="Z76">
            <v>2.4285714285714284</v>
          </cell>
          <cell r="AA76">
            <v>0.56666666666666665</v>
          </cell>
          <cell r="AB76"/>
        </row>
        <row r="77">
          <cell r="Z77">
            <v>2.5714285714285716</v>
          </cell>
          <cell r="AA77">
            <v>0.6</v>
          </cell>
          <cell r="AB77"/>
        </row>
        <row r="78">
          <cell r="Z78">
            <v>2.5714285714285716</v>
          </cell>
          <cell r="AA78">
            <v>0.6</v>
          </cell>
          <cell r="AB78"/>
        </row>
        <row r="79">
          <cell r="Z79">
            <v>2.7142857142857144</v>
          </cell>
          <cell r="AA79">
            <v>0.6333333333333333</v>
          </cell>
          <cell r="AB79"/>
        </row>
        <row r="80">
          <cell r="Z80">
            <v>2.7142857142857144</v>
          </cell>
          <cell r="AA80">
            <v>0.6333333333333333</v>
          </cell>
          <cell r="AB80"/>
        </row>
        <row r="81">
          <cell r="Z81">
            <v>2.7142857142857144</v>
          </cell>
          <cell r="AA81">
            <v>0.6333333333333333</v>
          </cell>
          <cell r="AB81"/>
        </row>
        <row r="82">
          <cell r="Z82">
            <v>2.8571428571428572</v>
          </cell>
          <cell r="AA82">
            <v>0.66666666666666663</v>
          </cell>
          <cell r="AB82"/>
        </row>
        <row r="83">
          <cell r="Z83">
            <v>2.8571428571428572</v>
          </cell>
          <cell r="AA83">
            <v>0.66666666666666663</v>
          </cell>
          <cell r="AB83"/>
        </row>
        <row r="84">
          <cell r="Z84">
            <v>3</v>
          </cell>
          <cell r="AA84">
            <v>0.7</v>
          </cell>
          <cell r="AB84"/>
        </row>
        <row r="85">
          <cell r="Z85">
            <v>3</v>
          </cell>
          <cell r="AA85">
            <v>0.7</v>
          </cell>
          <cell r="AB85"/>
        </row>
        <row r="86">
          <cell r="Z86">
            <v>3</v>
          </cell>
          <cell r="AA86">
            <v>0.7</v>
          </cell>
          <cell r="AB86"/>
        </row>
        <row r="87">
          <cell r="Z87">
            <v>3.1428571428571428</v>
          </cell>
          <cell r="AA87">
            <v>0.73333333333333328</v>
          </cell>
          <cell r="AB87"/>
        </row>
        <row r="88">
          <cell r="Z88">
            <v>3.1428571428571428</v>
          </cell>
          <cell r="AA88">
            <v>0.73333333333333328</v>
          </cell>
          <cell r="AB88"/>
        </row>
        <row r="89">
          <cell r="Z89">
            <v>3.1428571428571428</v>
          </cell>
          <cell r="AA89">
            <v>0.73333333333333328</v>
          </cell>
          <cell r="AB89"/>
        </row>
        <row r="90">
          <cell r="Z90">
            <v>3.1428571428571428</v>
          </cell>
          <cell r="AA90">
            <v>0.73333333333333328</v>
          </cell>
          <cell r="AB90"/>
        </row>
        <row r="91">
          <cell r="Z91">
            <v>3.1428571428571428</v>
          </cell>
          <cell r="AA91">
            <v>0.73333333333333328</v>
          </cell>
          <cell r="AB91"/>
        </row>
        <row r="92">
          <cell r="Z92">
            <v>3.2857142857142856</v>
          </cell>
          <cell r="AA92">
            <v>0.76666666666666672</v>
          </cell>
          <cell r="AB92"/>
        </row>
        <row r="93">
          <cell r="Z93">
            <v>3.4285714285714284</v>
          </cell>
          <cell r="AA93">
            <v>0.8</v>
          </cell>
          <cell r="AB93"/>
        </row>
        <row r="94">
          <cell r="Z94">
            <v>3.4285714285714284</v>
          </cell>
          <cell r="AA94">
            <v>0.8</v>
          </cell>
          <cell r="AB94"/>
        </row>
        <row r="95">
          <cell r="Z95">
            <v>3.4285714285714284</v>
          </cell>
          <cell r="AA95">
            <v>0.8</v>
          </cell>
          <cell r="AB95"/>
        </row>
        <row r="96">
          <cell r="Z96">
            <v>3.4285714285714284</v>
          </cell>
          <cell r="AA96">
            <v>0.8</v>
          </cell>
          <cell r="AB96"/>
        </row>
        <row r="97">
          <cell r="Z97">
            <v>4</v>
          </cell>
          <cell r="AA97">
            <v>0.93333333333333335</v>
          </cell>
          <cell r="AB97"/>
        </row>
        <row r="98">
          <cell r="Z98">
            <v>4</v>
          </cell>
          <cell r="AA98">
            <v>0.93333333333333335</v>
          </cell>
          <cell r="AB98"/>
        </row>
        <row r="99">
          <cell r="Z99">
            <v>4.1428571428571432</v>
          </cell>
          <cell r="AA99">
            <v>0.96666666666666667</v>
          </cell>
          <cell r="AB99"/>
        </row>
        <row r="100">
          <cell r="Z100">
            <v>4.5714285714285712</v>
          </cell>
          <cell r="AA100">
            <v>1.0666666666666667</v>
          </cell>
          <cell r="AB100"/>
        </row>
        <row r="101">
          <cell r="Z101">
            <v>5.8571428571428568</v>
          </cell>
          <cell r="AA101">
            <v>1.3666666666666667</v>
          </cell>
          <cell r="AB101"/>
        </row>
        <row r="102">
          <cell r="Z102">
            <v>6.4285714285714288</v>
          </cell>
          <cell r="AA102">
            <v>1.5</v>
          </cell>
          <cell r="AB102"/>
        </row>
        <row r="103">
          <cell r="Z103">
            <v>6.4285714285714288</v>
          </cell>
          <cell r="AA103">
            <v>1.5</v>
          </cell>
          <cell r="AB103"/>
        </row>
        <row r="104">
          <cell r="Z104">
            <v>6.4285714285714288</v>
          </cell>
          <cell r="AA104">
            <v>1.5</v>
          </cell>
          <cell r="AB104"/>
        </row>
        <row r="105">
          <cell r="Z105">
            <v>6.4285714285714288</v>
          </cell>
          <cell r="AA105">
            <v>1.5</v>
          </cell>
          <cell r="AB105"/>
        </row>
        <row r="106">
          <cell r="Z106">
            <v>6.4285714285714288</v>
          </cell>
          <cell r="AA106">
            <v>1.5</v>
          </cell>
          <cell r="AB106"/>
        </row>
        <row r="107">
          <cell r="Z107">
            <v>6.4285714285714288</v>
          </cell>
          <cell r="AA107">
            <v>1.5</v>
          </cell>
          <cell r="AB107"/>
        </row>
        <row r="108">
          <cell r="Z108">
            <v>6.8571428571428568</v>
          </cell>
          <cell r="AA108">
            <v>1.6</v>
          </cell>
          <cell r="AB108"/>
        </row>
        <row r="109">
          <cell r="Z109">
            <v>6.8571428571428568</v>
          </cell>
          <cell r="AA109">
            <v>1.6</v>
          </cell>
          <cell r="AB109"/>
        </row>
        <row r="110">
          <cell r="Z110">
            <v>8.7142857142857135</v>
          </cell>
          <cell r="AA110">
            <v>2.0333333333333332</v>
          </cell>
          <cell r="AB110"/>
        </row>
        <row r="111">
          <cell r="Z111">
            <v>8.7142857142857135</v>
          </cell>
          <cell r="AA111">
            <v>2.0333333333333332</v>
          </cell>
          <cell r="AB111"/>
        </row>
        <row r="112">
          <cell r="Z112">
            <v>8.7142857142857135</v>
          </cell>
          <cell r="AA112">
            <v>2.0333333333333332</v>
          </cell>
          <cell r="AB112"/>
        </row>
        <row r="113">
          <cell r="Z113">
            <v>8.7142857142857135</v>
          </cell>
          <cell r="AA113">
            <v>2.0333333333333332</v>
          </cell>
          <cell r="AB113"/>
        </row>
        <row r="114">
          <cell r="Z114" t="str">
            <v>N/A</v>
          </cell>
          <cell r="AA114" t="str">
            <v>N/A</v>
          </cell>
          <cell r="AB114"/>
        </row>
        <row r="115">
          <cell r="Z115" t="str">
            <v>N/A</v>
          </cell>
          <cell r="AA115" t="str">
            <v>N/A</v>
          </cell>
          <cell r="AB115"/>
        </row>
        <row r="116">
          <cell r="Z116" t="str">
            <v>N/A</v>
          </cell>
          <cell r="AA116" t="str">
            <v>N/A</v>
          </cell>
          <cell r="AB116"/>
        </row>
        <row r="117">
          <cell r="Z117" t="str">
            <v>N/A</v>
          </cell>
          <cell r="AA117" t="str">
            <v>N/A</v>
          </cell>
          <cell r="AB117"/>
        </row>
        <row r="118">
          <cell r="Z118" t="str">
            <v>N/A</v>
          </cell>
          <cell r="AA118" t="str">
            <v>N/A</v>
          </cell>
          <cell r="AB118"/>
        </row>
        <row r="119">
          <cell r="Z119" t="str">
            <v>N/A</v>
          </cell>
          <cell r="AA119" t="str">
            <v>N/A</v>
          </cell>
          <cell r="AB119"/>
        </row>
        <row r="120">
          <cell r="Z120" t="str">
            <v>N/A</v>
          </cell>
          <cell r="AA120" t="str">
            <v>N/A</v>
          </cell>
          <cell r="AB120"/>
        </row>
        <row r="121">
          <cell r="Z121" t="str">
            <v>N/A</v>
          </cell>
          <cell r="AA121" t="str">
            <v>N/A</v>
          </cell>
          <cell r="AB121"/>
        </row>
        <row r="122">
          <cell r="AB122">
            <v>10.142857142857142</v>
          </cell>
          <cell r="AC122">
            <v>2.3666666666666667</v>
          </cell>
        </row>
        <row r="123">
          <cell r="AB123">
            <v>6.8571428571428568</v>
          </cell>
          <cell r="AC123">
            <v>1.6</v>
          </cell>
        </row>
        <row r="124">
          <cell r="AB124">
            <v>9.8571428571428577</v>
          </cell>
          <cell r="AC124">
            <v>2.2999999999999998</v>
          </cell>
        </row>
        <row r="125">
          <cell r="AB125">
            <v>9.8571428571428577</v>
          </cell>
          <cell r="AC125">
            <v>2.2999999999999998</v>
          </cell>
        </row>
        <row r="126">
          <cell r="AB126">
            <v>9.8571428571428577</v>
          </cell>
          <cell r="AC126">
            <v>2.2999999999999998</v>
          </cell>
        </row>
        <row r="127">
          <cell r="AB127">
            <v>9.8571428571428577</v>
          </cell>
          <cell r="AC127">
            <v>2.2999999999999998</v>
          </cell>
        </row>
        <row r="128">
          <cell r="AB128">
            <v>5.4285714285714288</v>
          </cell>
          <cell r="AC128">
            <v>1.2666666666666666</v>
          </cell>
        </row>
        <row r="129">
          <cell r="AB129">
            <v>5.2857142857142856</v>
          </cell>
          <cell r="AC129">
            <v>1.2333333333333334</v>
          </cell>
        </row>
        <row r="130">
          <cell r="AB130">
            <v>4.7142857142857144</v>
          </cell>
          <cell r="AC130">
            <v>1.1000000000000001</v>
          </cell>
        </row>
        <row r="131">
          <cell r="AB131">
            <v>5</v>
          </cell>
          <cell r="AC131">
            <v>1.1666666666666667</v>
          </cell>
        </row>
        <row r="132">
          <cell r="AB132">
            <v>5</v>
          </cell>
          <cell r="AC132">
            <v>1.1666666666666667</v>
          </cell>
        </row>
        <row r="133">
          <cell r="AB133">
            <v>4.4285714285714288</v>
          </cell>
          <cell r="AC133">
            <v>1.0333333333333334</v>
          </cell>
        </row>
        <row r="134">
          <cell r="AB134">
            <v>4.5714285714285712</v>
          </cell>
          <cell r="AC134">
            <v>1.0666666666666667</v>
          </cell>
        </row>
        <row r="135">
          <cell r="AB135">
            <v>6.2857142857142856</v>
          </cell>
          <cell r="AC135">
            <v>1.4666666666666666</v>
          </cell>
        </row>
        <row r="136">
          <cell r="AB136">
            <v>5.2857142857142856</v>
          </cell>
          <cell r="AC136">
            <v>1.2333333333333334</v>
          </cell>
        </row>
        <row r="137">
          <cell r="AB137">
            <v>7</v>
          </cell>
          <cell r="AC137">
            <v>1.6333333333333333</v>
          </cell>
        </row>
        <row r="138">
          <cell r="AB138">
            <v>7</v>
          </cell>
          <cell r="AC138">
            <v>1.6333333333333333</v>
          </cell>
        </row>
        <row r="139">
          <cell r="AB139">
            <v>6.1428571428571432</v>
          </cell>
          <cell r="AC139">
            <v>1.4333333333333333</v>
          </cell>
        </row>
        <row r="140">
          <cell r="AB140">
            <v>6.1428571428571432</v>
          </cell>
          <cell r="AC140">
            <v>1.4333333333333333</v>
          </cell>
        </row>
        <row r="141">
          <cell r="AB141">
            <v>6.1428571428571432</v>
          </cell>
          <cell r="AC141">
            <v>1.4333333333333333</v>
          </cell>
        </row>
        <row r="142">
          <cell r="AB142">
            <v>6.1428571428571432</v>
          </cell>
          <cell r="AC142">
            <v>1.4333333333333333</v>
          </cell>
        </row>
        <row r="143">
          <cell r="AB143">
            <v>6.1428571428571432</v>
          </cell>
          <cell r="AC143">
            <v>1.4333333333333333</v>
          </cell>
        </row>
        <row r="144">
          <cell r="AB144">
            <v>6.1428571428571432</v>
          </cell>
          <cell r="AC144">
            <v>1.4333333333333333</v>
          </cell>
        </row>
        <row r="145">
          <cell r="AB145">
            <v>6.2857142857142856</v>
          </cell>
          <cell r="AC145">
            <v>1.4666666666666666</v>
          </cell>
        </row>
        <row r="146">
          <cell r="AB146">
            <v>8</v>
          </cell>
          <cell r="AC146">
            <v>1.8666666666666667</v>
          </cell>
        </row>
        <row r="147">
          <cell r="AB147">
            <v>6.5714285714285712</v>
          </cell>
          <cell r="AC147">
            <v>1.5333333333333334</v>
          </cell>
        </row>
        <row r="148">
          <cell r="AB148">
            <v>7</v>
          </cell>
          <cell r="AC148">
            <v>1.6333333333333333</v>
          </cell>
        </row>
        <row r="149">
          <cell r="AB149">
            <v>6.5714285714285712</v>
          </cell>
          <cell r="AC149">
            <v>1.5333333333333334</v>
          </cell>
        </row>
        <row r="150">
          <cell r="AB150">
            <v>6.8571428571428568</v>
          </cell>
          <cell r="AC150">
            <v>1.6</v>
          </cell>
        </row>
        <row r="151">
          <cell r="AB151">
            <v>12.142857142857142</v>
          </cell>
          <cell r="AC151">
            <v>2.8333333333333335</v>
          </cell>
        </row>
        <row r="152">
          <cell r="AB152">
            <v>8.5714285714285712</v>
          </cell>
          <cell r="AC152">
            <v>2</v>
          </cell>
        </row>
        <row r="153">
          <cell r="AB153">
            <v>8.5714285714285712</v>
          </cell>
          <cell r="AC153">
            <v>2</v>
          </cell>
        </row>
        <row r="154">
          <cell r="AB154">
            <v>6.2857142857142856</v>
          </cell>
          <cell r="AC154">
            <v>1.4666666666666666</v>
          </cell>
        </row>
        <row r="155">
          <cell r="AB155">
            <v>8.8571428571428577</v>
          </cell>
          <cell r="AC155">
            <v>2.0666666666666669</v>
          </cell>
        </row>
        <row r="156">
          <cell r="AB156">
            <v>9</v>
          </cell>
          <cell r="AC156">
            <v>2.1</v>
          </cell>
        </row>
        <row r="157">
          <cell r="AB157">
            <v>6</v>
          </cell>
          <cell r="AC157">
            <v>1.4</v>
          </cell>
        </row>
        <row r="158">
          <cell r="AB158">
            <v>6</v>
          </cell>
          <cell r="AC158">
            <v>1.4</v>
          </cell>
        </row>
        <row r="159">
          <cell r="AB159">
            <v>6</v>
          </cell>
          <cell r="AC159">
            <v>1.4</v>
          </cell>
        </row>
        <row r="160">
          <cell r="AB160">
            <v>6</v>
          </cell>
          <cell r="AC160">
            <v>1.4</v>
          </cell>
        </row>
        <row r="161">
          <cell r="AB161">
            <v>9.2857142857142865</v>
          </cell>
          <cell r="AC161">
            <v>2.1666666666666665</v>
          </cell>
        </row>
        <row r="162">
          <cell r="AB162">
            <v>9.2857142857142865</v>
          </cell>
          <cell r="AC162">
            <v>2.1666666666666665</v>
          </cell>
        </row>
        <row r="163">
          <cell r="AB163">
            <v>9.1428571428571423</v>
          </cell>
          <cell r="AC163">
            <v>2.1333333333333333</v>
          </cell>
        </row>
        <row r="164">
          <cell r="AB164">
            <v>5.2857142857142856</v>
          </cell>
          <cell r="AC164">
            <v>1.2333333333333334</v>
          </cell>
        </row>
        <row r="165">
          <cell r="AB165">
            <v>5.2857142857142856</v>
          </cell>
          <cell r="AC165">
            <v>1.2333333333333334</v>
          </cell>
        </row>
        <row r="166">
          <cell r="AB166">
            <v>5.8571428571428568</v>
          </cell>
          <cell r="AC166">
            <v>1.3666666666666667</v>
          </cell>
        </row>
        <row r="167">
          <cell r="AB167">
            <v>7</v>
          </cell>
          <cell r="AC167">
            <v>1.6333333333333333</v>
          </cell>
        </row>
        <row r="168">
          <cell r="AB168">
            <v>7</v>
          </cell>
          <cell r="AC168">
            <v>1.6333333333333333</v>
          </cell>
        </row>
        <row r="169">
          <cell r="AB169">
            <v>7</v>
          </cell>
          <cell r="AC169">
            <v>1.6333333333333333</v>
          </cell>
        </row>
        <row r="170">
          <cell r="AB170">
            <v>7</v>
          </cell>
          <cell r="AC170">
            <v>1.6333333333333333</v>
          </cell>
        </row>
        <row r="171">
          <cell r="AB171">
            <v>7</v>
          </cell>
          <cell r="AC171">
            <v>1.6333333333333333</v>
          </cell>
        </row>
        <row r="172">
          <cell r="AB172">
            <v>7</v>
          </cell>
          <cell r="AC172">
            <v>1.6333333333333333</v>
          </cell>
        </row>
        <row r="173">
          <cell r="AB173">
            <v>10.571428571428571</v>
          </cell>
          <cell r="AC173">
            <v>2.4666666666666668</v>
          </cell>
        </row>
        <row r="174">
          <cell r="AB174">
            <v>10.571428571428571</v>
          </cell>
          <cell r="AC174">
            <v>2.4666666666666668</v>
          </cell>
        </row>
        <row r="175">
          <cell r="AB175">
            <v>10.571428571428571</v>
          </cell>
          <cell r="AC175">
            <v>2.4666666666666668</v>
          </cell>
        </row>
        <row r="176">
          <cell r="AB176">
            <v>10.571428571428571</v>
          </cell>
          <cell r="AC176">
            <v>2.4666666666666668</v>
          </cell>
        </row>
        <row r="177">
          <cell r="AB177">
            <v>10.571428571428571</v>
          </cell>
          <cell r="AC177">
            <v>2.4666666666666668</v>
          </cell>
        </row>
        <row r="178">
          <cell r="AB178">
            <v>10.571428571428571</v>
          </cell>
          <cell r="AC178">
            <v>2.4666666666666668</v>
          </cell>
        </row>
        <row r="179">
          <cell r="AB179">
            <v>10.571428571428571</v>
          </cell>
          <cell r="AC179">
            <v>2.4666666666666668</v>
          </cell>
        </row>
        <row r="180">
          <cell r="AB180">
            <v>10.571428571428571</v>
          </cell>
          <cell r="AC180">
            <v>2.4666666666666668</v>
          </cell>
        </row>
        <row r="181">
          <cell r="AB181">
            <v>6.8571428571428568</v>
          </cell>
          <cell r="AC181">
            <v>1.6</v>
          </cell>
        </row>
        <row r="182">
          <cell r="AB182">
            <v>6.8571428571428568</v>
          </cell>
          <cell r="AC182">
            <v>1.6</v>
          </cell>
        </row>
        <row r="183">
          <cell r="AB183">
            <v>6.8571428571428568</v>
          </cell>
          <cell r="AC183">
            <v>1.6</v>
          </cell>
        </row>
        <row r="184">
          <cell r="AB184">
            <v>6.8571428571428568</v>
          </cell>
          <cell r="AC184">
            <v>1.6</v>
          </cell>
        </row>
        <row r="185">
          <cell r="AB185">
            <v>6.8571428571428568</v>
          </cell>
          <cell r="AC185">
            <v>1.6</v>
          </cell>
        </row>
        <row r="186">
          <cell r="AB186">
            <v>6.1428571428571432</v>
          </cell>
          <cell r="AC186">
            <v>1.4333333333333333</v>
          </cell>
        </row>
        <row r="187">
          <cell r="AB187">
            <v>6.1428571428571432</v>
          </cell>
          <cell r="AC187">
            <v>1.4333333333333333</v>
          </cell>
        </row>
        <row r="188">
          <cell r="AB188">
            <v>6.1428571428571432</v>
          </cell>
          <cell r="AC188">
            <v>1.4333333333333333</v>
          </cell>
        </row>
        <row r="189">
          <cell r="AB189">
            <v>6.1428571428571432</v>
          </cell>
          <cell r="AC189">
            <v>1.4333333333333333</v>
          </cell>
        </row>
        <row r="190">
          <cell r="AB190">
            <v>9.5714285714285712</v>
          </cell>
          <cell r="AC190">
            <v>2.2333333333333334</v>
          </cell>
        </row>
        <row r="191">
          <cell r="AB191">
            <v>9.1428571428571423</v>
          </cell>
          <cell r="AC191">
            <v>2.1333333333333333</v>
          </cell>
        </row>
        <row r="192">
          <cell r="AB192">
            <v>9.1428571428571423</v>
          </cell>
          <cell r="AC192">
            <v>2.1333333333333333</v>
          </cell>
        </row>
        <row r="193">
          <cell r="AB193">
            <v>4.7142857142857144</v>
          </cell>
          <cell r="AC193">
            <v>1.1000000000000001</v>
          </cell>
        </row>
        <row r="194">
          <cell r="AB194">
            <v>8.5714285714285712</v>
          </cell>
          <cell r="AC194">
            <v>2</v>
          </cell>
        </row>
        <row r="195">
          <cell r="AB195">
            <v>8.5714285714285712</v>
          </cell>
          <cell r="AC195">
            <v>2</v>
          </cell>
        </row>
        <row r="196">
          <cell r="AB196">
            <v>8.5714285714285712</v>
          </cell>
          <cell r="AC196">
            <v>2</v>
          </cell>
        </row>
        <row r="197">
          <cell r="AB197">
            <v>6.5714285714285712</v>
          </cell>
          <cell r="AC197">
            <v>1.5333333333333334</v>
          </cell>
        </row>
        <row r="198">
          <cell r="AB198">
            <v>6.5714285714285712</v>
          </cell>
          <cell r="AC198">
            <v>1.5333333333333334</v>
          </cell>
        </row>
        <row r="199">
          <cell r="AB199">
            <v>9</v>
          </cell>
          <cell r="AC199">
            <v>2.1</v>
          </cell>
        </row>
        <row r="200">
          <cell r="AB200">
            <v>9</v>
          </cell>
          <cell r="AC200">
            <v>2.1</v>
          </cell>
        </row>
        <row r="201">
          <cell r="AB201">
            <v>5.8571428571428568</v>
          </cell>
          <cell r="AC201">
            <v>1.3666666666666667</v>
          </cell>
        </row>
        <row r="202">
          <cell r="AB202">
            <v>9.5714285714285712</v>
          </cell>
          <cell r="AC202">
            <v>2.2333333333333334</v>
          </cell>
        </row>
        <row r="203">
          <cell r="AB203">
            <v>7.5714285714285712</v>
          </cell>
          <cell r="AC203">
            <v>1.7666666666666666</v>
          </cell>
        </row>
        <row r="204">
          <cell r="AB204">
            <v>7.5714285714285712</v>
          </cell>
          <cell r="AC204">
            <v>1.7666666666666666</v>
          </cell>
        </row>
        <row r="205">
          <cell r="AB205">
            <v>5.5714285714285712</v>
          </cell>
          <cell r="AC205">
            <v>1.3</v>
          </cell>
        </row>
        <row r="206">
          <cell r="AB206">
            <v>8.1428571428571423</v>
          </cell>
          <cell r="AC206">
            <v>1.9</v>
          </cell>
        </row>
        <row r="207">
          <cell r="AB207">
            <v>8.1428571428571423</v>
          </cell>
          <cell r="AC207">
            <v>1.9</v>
          </cell>
        </row>
        <row r="208">
          <cell r="AB208">
            <v>8.2857142857142865</v>
          </cell>
          <cell r="AC208">
            <v>1.9333333333333333</v>
          </cell>
        </row>
        <row r="209">
          <cell r="AB209">
            <v>8.1428571428571423</v>
          </cell>
          <cell r="AC209">
            <v>1.9</v>
          </cell>
        </row>
        <row r="210">
          <cell r="AB210">
            <v>6.4285714285714288</v>
          </cell>
          <cell r="AC210">
            <v>1.5</v>
          </cell>
        </row>
        <row r="211">
          <cell r="AB211">
            <v>6.4285714285714288</v>
          </cell>
          <cell r="AC211">
            <v>1.5</v>
          </cell>
        </row>
        <row r="212">
          <cell r="AB212">
            <v>8</v>
          </cell>
          <cell r="AC212">
            <v>1.8666666666666667</v>
          </cell>
        </row>
        <row r="213">
          <cell r="AB213">
            <v>9.5714285714285712</v>
          </cell>
          <cell r="AC213">
            <v>2.2333333333333334</v>
          </cell>
        </row>
        <row r="214">
          <cell r="AB214">
            <v>17.285714285714285</v>
          </cell>
          <cell r="AC214">
            <v>4.0333333333333332</v>
          </cell>
        </row>
        <row r="215">
          <cell r="AB215">
            <v>6.5714285714285712</v>
          </cell>
          <cell r="AC215">
            <v>1.5333333333333334</v>
          </cell>
        </row>
        <row r="216">
          <cell r="AB216">
            <v>9.4285714285714288</v>
          </cell>
          <cell r="AC216">
            <v>2.2000000000000002</v>
          </cell>
        </row>
        <row r="217">
          <cell r="AB217">
            <v>9.4285714285714288</v>
          </cell>
          <cell r="AC217">
            <v>2.2000000000000002</v>
          </cell>
        </row>
        <row r="218">
          <cell r="AB218">
            <v>11.142857142857142</v>
          </cell>
          <cell r="AC218">
            <v>2.6</v>
          </cell>
        </row>
        <row r="219">
          <cell r="AB219">
            <v>11.142857142857142</v>
          </cell>
          <cell r="AC219">
            <v>2.6</v>
          </cell>
        </row>
        <row r="220">
          <cell r="AB220">
            <v>11.142857142857142</v>
          </cell>
          <cell r="AC220">
            <v>2.6</v>
          </cell>
        </row>
        <row r="221">
          <cell r="AB221">
            <v>10.428571428571429</v>
          </cell>
          <cell r="AC221">
            <v>2.4333333333333331</v>
          </cell>
        </row>
        <row r="222">
          <cell r="AB222">
            <v>7.5714285714285712</v>
          </cell>
          <cell r="AC222">
            <v>1.7666666666666666</v>
          </cell>
        </row>
        <row r="223">
          <cell r="AB223">
            <v>8</v>
          </cell>
          <cell r="AC223">
            <v>1.8666666666666667</v>
          </cell>
        </row>
        <row r="224">
          <cell r="AB224">
            <v>11.571428571428571</v>
          </cell>
          <cell r="AC224">
            <v>2.7</v>
          </cell>
        </row>
        <row r="225">
          <cell r="AB225">
            <v>11.571428571428571</v>
          </cell>
          <cell r="AC225">
            <v>2.7</v>
          </cell>
        </row>
        <row r="226">
          <cell r="AB226">
            <v>11.571428571428571</v>
          </cell>
          <cell r="AC226">
            <v>2.7</v>
          </cell>
        </row>
        <row r="227">
          <cell r="AB227">
            <v>8.5714285714285712</v>
          </cell>
          <cell r="AC227">
            <v>2</v>
          </cell>
        </row>
        <row r="228">
          <cell r="AB228">
            <v>10.285714285714286</v>
          </cell>
          <cell r="AC228">
            <v>2.4</v>
          </cell>
        </row>
        <row r="229">
          <cell r="AB229">
            <v>9.2857142857142865</v>
          </cell>
          <cell r="AC229">
            <v>2.1666666666666665</v>
          </cell>
        </row>
        <row r="230">
          <cell r="AB230">
            <v>7.7142857142857144</v>
          </cell>
          <cell r="AC230">
            <v>1.8</v>
          </cell>
        </row>
        <row r="231">
          <cell r="AB231">
            <v>7.7142857142857144</v>
          </cell>
          <cell r="AC231">
            <v>1.8</v>
          </cell>
        </row>
        <row r="232">
          <cell r="AB232">
            <v>7</v>
          </cell>
          <cell r="AC232">
            <v>1.6333333333333333</v>
          </cell>
        </row>
        <row r="233">
          <cell r="AB233">
            <v>7</v>
          </cell>
          <cell r="AC233">
            <v>1.6333333333333333</v>
          </cell>
        </row>
        <row r="234">
          <cell r="AB234">
            <v>8.7142857142857135</v>
          </cell>
          <cell r="AC234">
            <v>2.0333333333333332</v>
          </cell>
        </row>
        <row r="235">
          <cell r="AB235">
            <v>8.7142857142857135</v>
          </cell>
          <cell r="AC235">
            <v>2.0333333333333332</v>
          </cell>
        </row>
        <row r="236">
          <cell r="AB236">
            <v>8.7142857142857135</v>
          </cell>
          <cell r="AC236">
            <v>2.0333333333333332</v>
          </cell>
        </row>
        <row r="237">
          <cell r="AB237">
            <v>8.7142857142857135</v>
          </cell>
          <cell r="AC237">
            <v>2.0333333333333332</v>
          </cell>
        </row>
        <row r="238">
          <cell r="AB238">
            <v>9.8571428571428577</v>
          </cell>
          <cell r="AC238">
            <v>2.2999999999999998</v>
          </cell>
        </row>
        <row r="239">
          <cell r="AB239">
            <v>9.8571428571428577</v>
          </cell>
          <cell r="AC239">
            <v>2.2999999999999998</v>
          </cell>
        </row>
        <row r="240">
          <cell r="AB240">
            <v>9.8571428571428577</v>
          </cell>
          <cell r="AC240">
            <v>2.2999999999999998</v>
          </cell>
        </row>
        <row r="241">
          <cell r="AB241">
            <v>10.142857142857142</v>
          </cell>
          <cell r="AC241">
            <v>2.3666666666666667</v>
          </cell>
        </row>
        <row r="242">
          <cell r="AB242">
            <v>10.142857142857142</v>
          </cell>
          <cell r="AC242">
            <v>2.3666666666666667</v>
          </cell>
        </row>
        <row r="243">
          <cell r="AB243">
            <v>10.142857142857142</v>
          </cell>
          <cell r="AC243">
            <v>2.3666666666666667</v>
          </cell>
        </row>
        <row r="244">
          <cell r="AB244">
            <v>10.142857142857142</v>
          </cell>
          <cell r="AC244">
            <v>2.3666666666666667</v>
          </cell>
        </row>
        <row r="245">
          <cell r="AB245">
            <v>10.142857142857142</v>
          </cell>
          <cell r="AC245">
            <v>2.3666666666666667</v>
          </cell>
        </row>
        <row r="246">
          <cell r="AB246">
            <v>10.142857142857142</v>
          </cell>
          <cell r="AC246">
            <v>2.3666666666666667</v>
          </cell>
        </row>
        <row r="247">
          <cell r="AB247">
            <v>9.8571428571428577</v>
          </cell>
          <cell r="AC247">
            <v>2.2999999999999998</v>
          </cell>
        </row>
        <row r="248">
          <cell r="AB248">
            <v>10</v>
          </cell>
          <cell r="AC248">
            <v>2.3333333333333335</v>
          </cell>
        </row>
        <row r="249">
          <cell r="AB249">
            <v>10</v>
          </cell>
          <cell r="AC249">
            <v>2.3333333333333335</v>
          </cell>
        </row>
        <row r="250">
          <cell r="AB250">
            <v>11</v>
          </cell>
          <cell r="AC250">
            <v>2.5666666666666669</v>
          </cell>
        </row>
        <row r="251">
          <cell r="AB251">
            <v>6.4285714285714288</v>
          </cell>
          <cell r="AC251">
            <v>1.5</v>
          </cell>
        </row>
        <row r="252">
          <cell r="AB252">
            <v>9.1428571428571423</v>
          </cell>
          <cell r="AC252">
            <v>2.1333333333333333</v>
          </cell>
        </row>
        <row r="253">
          <cell r="AB253">
            <v>12</v>
          </cell>
          <cell r="AC253">
            <v>2.8</v>
          </cell>
        </row>
        <row r="254">
          <cell r="AB254">
            <v>6.8571428571428568</v>
          </cell>
          <cell r="AC254">
            <v>1.6</v>
          </cell>
        </row>
        <row r="255">
          <cell r="AB255">
            <v>10.142857142857142</v>
          </cell>
          <cell r="AC255">
            <v>2.3666666666666667</v>
          </cell>
        </row>
        <row r="256">
          <cell r="AB256">
            <v>12.142857142857142</v>
          </cell>
          <cell r="AC256">
            <v>2.8333333333333335</v>
          </cell>
        </row>
        <row r="257">
          <cell r="AB257">
            <v>12.142857142857142</v>
          </cell>
          <cell r="AC257">
            <v>2.8333333333333335</v>
          </cell>
        </row>
        <row r="258">
          <cell r="AB258">
            <v>9.2857142857142865</v>
          </cell>
          <cell r="AC258">
            <v>2.1666666666666665</v>
          </cell>
        </row>
        <row r="259">
          <cell r="AB259">
            <v>10.285714285714286</v>
          </cell>
          <cell r="AC259">
            <v>2.4</v>
          </cell>
        </row>
        <row r="260">
          <cell r="AB260">
            <v>10.285714285714286</v>
          </cell>
          <cell r="AC260">
            <v>2.4</v>
          </cell>
        </row>
        <row r="261">
          <cell r="AB261">
            <v>10.571428571428571</v>
          </cell>
          <cell r="AC261">
            <v>2.4666666666666668</v>
          </cell>
        </row>
        <row r="262">
          <cell r="AB262">
            <v>12</v>
          </cell>
          <cell r="AC262">
            <v>2.8</v>
          </cell>
        </row>
        <row r="263">
          <cell r="AB263">
            <v>10.428571428571429</v>
          </cell>
          <cell r="AC263">
            <v>2.4333333333333331</v>
          </cell>
        </row>
        <row r="264">
          <cell r="AB264">
            <v>10.428571428571429</v>
          </cell>
          <cell r="AC264">
            <v>2.4333333333333331</v>
          </cell>
        </row>
        <row r="265">
          <cell r="AB265">
            <v>10</v>
          </cell>
          <cell r="AC265">
            <v>2.3333333333333335</v>
          </cell>
        </row>
        <row r="266">
          <cell r="AB266">
            <v>10</v>
          </cell>
          <cell r="AC266">
            <v>2.3333333333333335</v>
          </cell>
        </row>
        <row r="267">
          <cell r="AB267">
            <v>10</v>
          </cell>
          <cell r="AC267">
            <v>2.3333333333333335</v>
          </cell>
        </row>
        <row r="268">
          <cell r="AB268">
            <v>10</v>
          </cell>
          <cell r="AC268">
            <v>2.3333333333333335</v>
          </cell>
        </row>
        <row r="269">
          <cell r="AB269">
            <v>10</v>
          </cell>
          <cell r="AC269">
            <v>2.3333333333333335</v>
          </cell>
        </row>
        <row r="270">
          <cell r="AB270">
            <v>10</v>
          </cell>
          <cell r="AC270">
            <v>2.3333333333333335</v>
          </cell>
        </row>
        <row r="271">
          <cell r="AB271">
            <v>10.428571428571429</v>
          </cell>
          <cell r="AC271">
            <v>2.4333333333333331</v>
          </cell>
        </row>
        <row r="272">
          <cell r="AB272">
            <v>12.428571428571429</v>
          </cell>
          <cell r="AC272">
            <v>2.9</v>
          </cell>
        </row>
        <row r="273">
          <cell r="AB273">
            <v>12.428571428571429</v>
          </cell>
          <cell r="AC273">
            <v>2.9</v>
          </cell>
        </row>
        <row r="274">
          <cell r="AB274">
            <v>13.142857142857142</v>
          </cell>
          <cell r="AC274">
            <v>3.0666666666666669</v>
          </cell>
        </row>
        <row r="275">
          <cell r="AB275">
            <v>11.285714285714286</v>
          </cell>
          <cell r="AC275">
            <v>2.6333333333333333</v>
          </cell>
        </row>
        <row r="276">
          <cell r="AB276">
            <v>6.2857142857142856</v>
          </cell>
          <cell r="AC276">
            <v>1.4666666666666666</v>
          </cell>
        </row>
        <row r="277">
          <cell r="AB277">
            <v>10.714285714285714</v>
          </cell>
          <cell r="AC277">
            <v>2.5</v>
          </cell>
        </row>
        <row r="278">
          <cell r="AB278">
            <v>10.714285714285714</v>
          </cell>
          <cell r="AC278">
            <v>2.5</v>
          </cell>
        </row>
        <row r="279">
          <cell r="AB279">
            <v>6.1428571428571432</v>
          </cell>
          <cell r="AC279">
            <v>1.4333333333333333</v>
          </cell>
        </row>
        <row r="280">
          <cell r="AB280">
            <v>6.1428571428571432</v>
          </cell>
          <cell r="AC280">
            <v>1.4333333333333333</v>
          </cell>
        </row>
        <row r="281">
          <cell r="AB281">
            <v>12</v>
          </cell>
          <cell r="AC281">
            <v>2.8</v>
          </cell>
        </row>
        <row r="282">
          <cell r="AB282">
            <v>12</v>
          </cell>
          <cell r="AC282">
            <v>2.8</v>
          </cell>
        </row>
        <row r="283">
          <cell r="AB283">
            <v>11.142857142857142</v>
          </cell>
          <cell r="AC283">
            <v>2.6</v>
          </cell>
        </row>
        <row r="284">
          <cell r="AB284">
            <v>11.142857142857142</v>
          </cell>
          <cell r="AC284">
            <v>2.6</v>
          </cell>
        </row>
        <row r="285">
          <cell r="AB285">
            <v>5.5714285714285712</v>
          </cell>
          <cell r="AC285">
            <v>1.3</v>
          </cell>
        </row>
        <row r="286">
          <cell r="AB286">
            <v>11.714285714285714</v>
          </cell>
          <cell r="AC286">
            <v>2.7333333333333334</v>
          </cell>
        </row>
        <row r="287">
          <cell r="AB287">
            <v>10.142857142857142</v>
          </cell>
          <cell r="AC287">
            <v>2.3666666666666667</v>
          </cell>
        </row>
        <row r="288">
          <cell r="AB288">
            <v>11.428571428571429</v>
          </cell>
          <cell r="AC288">
            <v>2.6666666666666665</v>
          </cell>
        </row>
        <row r="289">
          <cell r="AB289">
            <v>6.4285714285714288</v>
          </cell>
          <cell r="AC289">
            <v>1.5</v>
          </cell>
        </row>
        <row r="290">
          <cell r="AB290">
            <v>12</v>
          </cell>
          <cell r="AC290">
            <v>2.8</v>
          </cell>
        </row>
        <row r="291">
          <cell r="AB291">
            <v>12</v>
          </cell>
          <cell r="AC291">
            <v>2.8</v>
          </cell>
        </row>
        <row r="292">
          <cell r="AB292">
            <v>11.571428571428571</v>
          </cell>
          <cell r="AC292">
            <v>2.7</v>
          </cell>
        </row>
        <row r="293">
          <cell r="AB293">
            <v>11.285714285714286</v>
          </cell>
          <cell r="AC293">
            <v>2.6333333333333333</v>
          </cell>
        </row>
        <row r="294">
          <cell r="AB294">
            <v>12.571428571428571</v>
          </cell>
          <cell r="AC294">
            <v>2.9333333333333331</v>
          </cell>
        </row>
        <row r="295">
          <cell r="AB295">
            <v>12.571428571428571</v>
          </cell>
          <cell r="AC295">
            <v>2.9333333333333331</v>
          </cell>
        </row>
        <row r="296">
          <cell r="AB296">
            <v>14</v>
          </cell>
          <cell r="AC296">
            <v>3.2666666666666666</v>
          </cell>
        </row>
        <row r="297">
          <cell r="AB297">
            <v>10.714285714285714</v>
          </cell>
          <cell r="AC297">
            <v>2.5</v>
          </cell>
        </row>
        <row r="298">
          <cell r="AB298">
            <v>11.428571428571429</v>
          </cell>
          <cell r="AC298">
            <v>2.6666666666666665</v>
          </cell>
        </row>
        <row r="299">
          <cell r="AB299">
            <v>11.142857142857142</v>
          </cell>
          <cell r="AC299">
            <v>2.6</v>
          </cell>
        </row>
        <row r="300">
          <cell r="AB300">
            <v>5.5714285714285712</v>
          </cell>
          <cell r="AC300">
            <v>1.3</v>
          </cell>
        </row>
        <row r="301">
          <cell r="AB301">
            <v>11.285714285714286</v>
          </cell>
          <cell r="AC301">
            <v>2.6333333333333333</v>
          </cell>
        </row>
        <row r="302">
          <cell r="AB302">
            <v>10</v>
          </cell>
          <cell r="AC302">
            <v>2.3333333333333335</v>
          </cell>
        </row>
        <row r="303">
          <cell r="AB303">
            <v>10</v>
          </cell>
          <cell r="AC303">
            <v>2.3333333333333335</v>
          </cell>
        </row>
        <row r="304">
          <cell r="AB304">
            <v>6.5714285714285712</v>
          </cell>
          <cell r="AC304">
            <v>1.5333333333333334</v>
          </cell>
        </row>
        <row r="305">
          <cell r="AB305">
            <v>6.5714285714285712</v>
          </cell>
          <cell r="AC305">
            <v>1.5333333333333334</v>
          </cell>
        </row>
        <row r="306">
          <cell r="AB306">
            <v>6.5714285714285712</v>
          </cell>
          <cell r="AC306">
            <v>1.5333333333333334</v>
          </cell>
        </row>
        <row r="307">
          <cell r="AB307">
            <v>12.571428571428571</v>
          </cell>
          <cell r="AC307">
            <v>2.9333333333333331</v>
          </cell>
        </row>
        <row r="308">
          <cell r="AB308">
            <v>10</v>
          </cell>
          <cell r="AC308">
            <v>2.3333333333333335</v>
          </cell>
        </row>
        <row r="309">
          <cell r="AB309">
            <v>14.142857142857142</v>
          </cell>
          <cell r="AC309">
            <v>3.3</v>
          </cell>
        </row>
        <row r="310">
          <cell r="AB310">
            <v>11</v>
          </cell>
          <cell r="AC310">
            <v>2.5666666666666669</v>
          </cell>
        </row>
        <row r="311">
          <cell r="AB311">
            <v>12.571428571428571</v>
          </cell>
          <cell r="AC311">
            <v>2.9333333333333331</v>
          </cell>
        </row>
        <row r="312">
          <cell r="AB312">
            <v>12.571428571428571</v>
          </cell>
          <cell r="AC312">
            <v>2.9333333333333331</v>
          </cell>
        </row>
        <row r="313">
          <cell r="AB313">
            <v>12.142857142857142</v>
          </cell>
          <cell r="AC313">
            <v>2.8333333333333335</v>
          </cell>
        </row>
        <row r="314">
          <cell r="AB314">
            <v>12.142857142857142</v>
          </cell>
          <cell r="AC314">
            <v>2.8333333333333335</v>
          </cell>
        </row>
        <row r="315">
          <cell r="AB315">
            <v>12.142857142857142</v>
          </cell>
          <cell r="AC315">
            <v>2.8333333333333335</v>
          </cell>
        </row>
        <row r="316">
          <cell r="AB316">
            <v>12.142857142857142</v>
          </cell>
          <cell r="AC316">
            <v>2.8333333333333335</v>
          </cell>
        </row>
        <row r="317">
          <cell r="AB317">
            <v>11.571428571428571</v>
          </cell>
          <cell r="AC317">
            <v>2.7</v>
          </cell>
        </row>
        <row r="318">
          <cell r="AB318">
            <v>9.1428571428571423</v>
          </cell>
          <cell r="AC318">
            <v>2.1333333333333333</v>
          </cell>
        </row>
        <row r="319">
          <cell r="AB319">
            <v>9.1428571428571423</v>
          </cell>
          <cell r="AC319">
            <v>2.1333333333333333</v>
          </cell>
        </row>
        <row r="320">
          <cell r="AB320">
            <v>12</v>
          </cell>
          <cell r="AC320">
            <v>2.8</v>
          </cell>
        </row>
        <row r="321">
          <cell r="AB321">
            <v>12</v>
          </cell>
          <cell r="AC321">
            <v>2.8</v>
          </cell>
        </row>
        <row r="322">
          <cell r="AB322">
            <v>13.428571428571429</v>
          </cell>
          <cell r="AC322">
            <v>3.1333333333333333</v>
          </cell>
        </row>
        <row r="323">
          <cell r="AB323">
            <v>12.285714285714286</v>
          </cell>
          <cell r="AC323">
            <v>2.8666666666666667</v>
          </cell>
        </row>
        <row r="324">
          <cell r="AB324">
            <v>12.285714285714286</v>
          </cell>
          <cell r="AC324">
            <v>2.8666666666666667</v>
          </cell>
        </row>
        <row r="325">
          <cell r="AB325">
            <v>13.142857142857142</v>
          </cell>
          <cell r="AC325">
            <v>3.0666666666666669</v>
          </cell>
        </row>
        <row r="326">
          <cell r="AB326">
            <v>11.428571428571429</v>
          </cell>
          <cell r="AC326">
            <v>2.6666666666666665</v>
          </cell>
        </row>
        <row r="327">
          <cell r="AB327">
            <v>13.142857142857142</v>
          </cell>
          <cell r="AC327">
            <v>3.0666666666666669</v>
          </cell>
        </row>
        <row r="328">
          <cell r="AB328">
            <v>14.714285714285714</v>
          </cell>
          <cell r="AC328">
            <v>3.4333333333333331</v>
          </cell>
        </row>
        <row r="329">
          <cell r="AB329">
            <v>11.142857142857142</v>
          </cell>
          <cell r="AC329">
            <v>2.6</v>
          </cell>
        </row>
        <row r="330">
          <cell r="AB330">
            <v>12.857142857142858</v>
          </cell>
          <cell r="AC330">
            <v>3</v>
          </cell>
        </row>
        <row r="331">
          <cell r="AB331">
            <v>7.1428571428571432</v>
          </cell>
          <cell r="AC331">
            <v>1.6666666666666667</v>
          </cell>
        </row>
        <row r="332">
          <cell r="AB332">
            <v>7.1428571428571432</v>
          </cell>
          <cell r="AC332">
            <v>1.6666666666666667</v>
          </cell>
        </row>
        <row r="333">
          <cell r="AB333">
            <v>12.428571428571429</v>
          </cell>
          <cell r="AC333">
            <v>2.9</v>
          </cell>
        </row>
        <row r="334">
          <cell r="AB334">
            <v>10.857142857142858</v>
          </cell>
          <cell r="AC334">
            <v>2.5333333333333332</v>
          </cell>
        </row>
        <row r="335">
          <cell r="AB335">
            <v>10.857142857142858</v>
          </cell>
          <cell r="AC335">
            <v>2.5333333333333332</v>
          </cell>
        </row>
        <row r="336">
          <cell r="AB336">
            <v>10.857142857142858</v>
          </cell>
          <cell r="AC336">
            <v>2.5333333333333332</v>
          </cell>
        </row>
        <row r="337">
          <cell r="AB337">
            <v>10.857142857142858</v>
          </cell>
          <cell r="AC337">
            <v>2.5333333333333332</v>
          </cell>
        </row>
        <row r="338">
          <cell r="AB338">
            <v>14.714285714285714</v>
          </cell>
          <cell r="AC338">
            <v>3.4333333333333331</v>
          </cell>
        </row>
        <row r="339">
          <cell r="AB339">
            <v>11.571428571428571</v>
          </cell>
          <cell r="AC339">
            <v>2.7</v>
          </cell>
        </row>
        <row r="340">
          <cell r="AB340">
            <v>11.571428571428571</v>
          </cell>
          <cell r="AC340">
            <v>2.7</v>
          </cell>
        </row>
        <row r="341">
          <cell r="AB341">
            <v>11.571428571428571</v>
          </cell>
          <cell r="AC341">
            <v>2.7</v>
          </cell>
        </row>
        <row r="342">
          <cell r="AB342">
            <v>9</v>
          </cell>
          <cell r="AC342">
            <v>2.1</v>
          </cell>
        </row>
        <row r="343">
          <cell r="AB343">
            <v>12.571428571428571</v>
          </cell>
          <cell r="AC343">
            <v>2.9333333333333331</v>
          </cell>
        </row>
        <row r="344">
          <cell r="AB344">
            <v>11.714285714285714</v>
          </cell>
          <cell r="AC344">
            <v>2.7333333333333334</v>
          </cell>
        </row>
        <row r="345">
          <cell r="AB345">
            <v>12.142857142857142</v>
          </cell>
          <cell r="AC345">
            <v>2.8333333333333335</v>
          </cell>
        </row>
        <row r="346">
          <cell r="AB346">
            <v>14.285714285714286</v>
          </cell>
          <cell r="AC346">
            <v>3.3333333333333335</v>
          </cell>
        </row>
        <row r="347">
          <cell r="AB347">
            <v>11</v>
          </cell>
          <cell r="AC347">
            <v>2.5666666666666669</v>
          </cell>
        </row>
        <row r="348">
          <cell r="AB348">
            <v>11</v>
          </cell>
          <cell r="AC348">
            <v>2.5666666666666669</v>
          </cell>
        </row>
        <row r="349">
          <cell r="AB349">
            <v>14.285714285714286</v>
          </cell>
          <cell r="AC349">
            <v>3.3333333333333335</v>
          </cell>
        </row>
        <row r="350">
          <cell r="AB350">
            <v>16</v>
          </cell>
          <cell r="AC350">
            <v>3.7333333333333334</v>
          </cell>
        </row>
        <row r="351">
          <cell r="AB351">
            <v>13.857142857142858</v>
          </cell>
          <cell r="AC351">
            <v>3.2333333333333334</v>
          </cell>
        </row>
        <row r="352">
          <cell r="AB352">
            <v>14.285714285714286</v>
          </cell>
          <cell r="AC352">
            <v>3.3333333333333335</v>
          </cell>
        </row>
        <row r="353">
          <cell r="AB353">
            <v>11.428571428571429</v>
          </cell>
          <cell r="AC353">
            <v>2.6666666666666665</v>
          </cell>
        </row>
        <row r="354">
          <cell r="AB354">
            <v>13.428571428571429</v>
          </cell>
          <cell r="AC354">
            <v>3.1333333333333333</v>
          </cell>
        </row>
        <row r="355">
          <cell r="AB355">
            <v>11</v>
          </cell>
          <cell r="AC355">
            <v>2.5666666666666669</v>
          </cell>
        </row>
        <row r="356">
          <cell r="AB356">
            <v>14.142857142857142</v>
          </cell>
          <cell r="AC356">
            <v>3.3</v>
          </cell>
        </row>
        <row r="357">
          <cell r="AB357">
            <v>12.571428571428571</v>
          </cell>
          <cell r="AC357">
            <v>2.9333333333333331</v>
          </cell>
        </row>
        <row r="358">
          <cell r="AB358">
            <v>14.714285714285714</v>
          </cell>
          <cell r="AC358">
            <v>3.4333333333333331</v>
          </cell>
        </row>
        <row r="359">
          <cell r="AB359">
            <v>14.714285714285714</v>
          </cell>
          <cell r="AC359">
            <v>3.4333333333333331</v>
          </cell>
        </row>
        <row r="360">
          <cell r="AB360">
            <v>14.714285714285714</v>
          </cell>
          <cell r="AC360">
            <v>3.4333333333333331</v>
          </cell>
        </row>
        <row r="361">
          <cell r="AB361">
            <v>14.714285714285714</v>
          </cell>
          <cell r="AC361">
            <v>3.4333333333333331</v>
          </cell>
        </row>
        <row r="362">
          <cell r="AB362">
            <v>12.571428571428571</v>
          </cell>
          <cell r="AC362">
            <v>2.9333333333333331</v>
          </cell>
        </row>
        <row r="363">
          <cell r="AB363">
            <v>10.428571428571429</v>
          </cell>
          <cell r="AC363">
            <v>2.4333333333333331</v>
          </cell>
        </row>
        <row r="364">
          <cell r="AB364">
            <v>10.428571428571429</v>
          </cell>
          <cell r="AC364">
            <v>2.4333333333333331</v>
          </cell>
        </row>
        <row r="365">
          <cell r="AB365">
            <v>10.428571428571429</v>
          </cell>
          <cell r="AC365">
            <v>2.4333333333333331</v>
          </cell>
        </row>
        <row r="366">
          <cell r="AB366">
            <v>17.142857142857142</v>
          </cell>
          <cell r="AC366">
            <v>4</v>
          </cell>
        </row>
        <row r="367">
          <cell r="AB367">
            <v>16.857142857142858</v>
          </cell>
          <cell r="AC367">
            <v>3.9333333333333331</v>
          </cell>
        </row>
        <row r="368">
          <cell r="AB368">
            <v>13</v>
          </cell>
          <cell r="AC368">
            <v>3.0333333333333332</v>
          </cell>
        </row>
        <row r="369">
          <cell r="AB369">
            <v>14.428571428571429</v>
          </cell>
          <cell r="AC369">
            <v>3.3666666666666667</v>
          </cell>
        </row>
        <row r="370">
          <cell r="AB370">
            <v>12.428571428571429</v>
          </cell>
          <cell r="AC370">
            <v>2.9</v>
          </cell>
        </row>
        <row r="371">
          <cell r="AB371">
            <v>8.8571428571428577</v>
          </cell>
          <cell r="AC371">
            <v>2.0666666666666669</v>
          </cell>
        </row>
        <row r="372">
          <cell r="AB372">
            <v>17.428571428571427</v>
          </cell>
          <cell r="AC372">
            <v>4.0666666666666664</v>
          </cell>
        </row>
        <row r="373">
          <cell r="AB373">
            <v>12.142857142857142</v>
          </cell>
          <cell r="AC373">
            <v>2.8333333333333335</v>
          </cell>
        </row>
        <row r="374">
          <cell r="AB374">
            <v>14.714285714285714</v>
          </cell>
          <cell r="AC374">
            <v>3.4333333333333331</v>
          </cell>
        </row>
        <row r="375">
          <cell r="AB375">
            <v>14.142857142857142</v>
          </cell>
          <cell r="AC375">
            <v>3.3</v>
          </cell>
        </row>
        <row r="376">
          <cell r="AB376">
            <v>11.428571428571429</v>
          </cell>
          <cell r="AC376">
            <v>2.6666666666666665</v>
          </cell>
        </row>
        <row r="377">
          <cell r="AB377">
            <v>18.714285714285715</v>
          </cell>
          <cell r="AC377">
            <v>4.3666666666666663</v>
          </cell>
        </row>
        <row r="378">
          <cell r="AB378">
            <v>14.571428571428571</v>
          </cell>
          <cell r="AC378">
            <v>3.4</v>
          </cell>
        </row>
        <row r="379">
          <cell r="AB379">
            <v>16.857142857142858</v>
          </cell>
          <cell r="AC379">
            <v>3.9333333333333331</v>
          </cell>
        </row>
        <row r="380">
          <cell r="AB380">
            <v>16.857142857142858</v>
          </cell>
          <cell r="AC380">
            <v>3.9333333333333331</v>
          </cell>
        </row>
        <row r="381">
          <cell r="AB381">
            <v>8</v>
          </cell>
          <cell r="AC381">
            <v>1.8666666666666667</v>
          </cell>
        </row>
        <row r="382">
          <cell r="AB382">
            <v>8</v>
          </cell>
          <cell r="AC382">
            <v>1.8666666666666667</v>
          </cell>
        </row>
        <row r="383">
          <cell r="AB383">
            <v>13</v>
          </cell>
          <cell r="AC383">
            <v>3.0333333333333332</v>
          </cell>
        </row>
        <row r="384">
          <cell r="AB384">
            <v>14.142857142857142</v>
          </cell>
          <cell r="AC384">
            <v>3.3</v>
          </cell>
        </row>
        <row r="385">
          <cell r="AB385">
            <v>14.142857142857142</v>
          </cell>
          <cell r="AC385">
            <v>3.3</v>
          </cell>
        </row>
        <row r="386">
          <cell r="AB386">
            <v>12.714285714285714</v>
          </cell>
          <cell r="AC386">
            <v>2.9666666666666668</v>
          </cell>
        </row>
        <row r="387">
          <cell r="AB387">
            <v>15.285714285714286</v>
          </cell>
          <cell r="AC387">
            <v>3.5666666666666669</v>
          </cell>
        </row>
        <row r="388">
          <cell r="AB388">
            <v>15.285714285714286</v>
          </cell>
          <cell r="AC388">
            <v>3.5666666666666669</v>
          </cell>
        </row>
        <row r="389">
          <cell r="AB389">
            <v>13.714285714285714</v>
          </cell>
          <cell r="AC389">
            <v>3.2</v>
          </cell>
        </row>
        <row r="390">
          <cell r="AB390">
            <v>13.714285714285714</v>
          </cell>
          <cell r="AC390">
            <v>3.2</v>
          </cell>
        </row>
        <row r="391">
          <cell r="AB391">
            <v>4.7142857142857144</v>
          </cell>
          <cell r="AC391">
            <v>1.1000000000000001</v>
          </cell>
        </row>
        <row r="392">
          <cell r="AB392">
            <v>15.857142857142858</v>
          </cell>
          <cell r="AC392">
            <v>3.7</v>
          </cell>
        </row>
        <row r="393">
          <cell r="AB393">
            <v>15.714285714285714</v>
          </cell>
          <cell r="AC393">
            <v>3.6666666666666665</v>
          </cell>
        </row>
        <row r="394">
          <cell r="AB394">
            <v>16.857142857142858</v>
          </cell>
          <cell r="AC394">
            <v>3.9333333333333331</v>
          </cell>
        </row>
        <row r="395">
          <cell r="AB395">
            <v>18.714285714285715</v>
          </cell>
          <cell r="AC395">
            <v>4.3666666666666663</v>
          </cell>
        </row>
        <row r="396">
          <cell r="AB396">
            <v>11.428571428571429</v>
          </cell>
          <cell r="AC396">
            <v>2.6666666666666665</v>
          </cell>
        </row>
        <row r="397">
          <cell r="AB397">
            <v>11.428571428571429</v>
          </cell>
          <cell r="AC397">
            <v>2.6666666666666665</v>
          </cell>
        </row>
        <row r="398">
          <cell r="AB398">
            <v>11.428571428571429</v>
          </cell>
          <cell r="AC398">
            <v>2.6666666666666665</v>
          </cell>
        </row>
        <row r="399">
          <cell r="AB399">
            <v>17.142857142857142</v>
          </cell>
          <cell r="AC399">
            <v>4</v>
          </cell>
        </row>
        <row r="400">
          <cell r="AB400">
            <v>20.285714285714285</v>
          </cell>
          <cell r="AC400">
            <v>4.7333333333333334</v>
          </cell>
        </row>
        <row r="401">
          <cell r="AB401">
            <v>16.285714285714285</v>
          </cell>
          <cell r="AC401">
            <v>3.8</v>
          </cell>
        </row>
        <row r="402">
          <cell r="AB402">
            <v>16.285714285714285</v>
          </cell>
          <cell r="AC402">
            <v>3.8</v>
          </cell>
        </row>
        <row r="403">
          <cell r="AB403">
            <v>6.1428571428571432</v>
          </cell>
          <cell r="AC403">
            <v>1.4333333333333333</v>
          </cell>
        </row>
        <row r="404">
          <cell r="AB404">
            <v>16.285714285714285</v>
          </cell>
          <cell r="AC404">
            <v>3.8</v>
          </cell>
        </row>
        <row r="405">
          <cell r="AB405">
            <v>17.285714285714285</v>
          </cell>
          <cell r="AC405">
            <v>4.0333333333333332</v>
          </cell>
        </row>
        <row r="406">
          <cell r="AB406">
            <v>17.285714285714285</v>
          </cell>
          <cell r="AC406">
            <v>4.0333333333333332</v>
          </cell>
        </row>
        <row r="407">
          <cell r="AB407">
            <v>18.714285714285715</v>
          </cell>
          <cell r="AC407">
            <v>4.3666666666666663</v>
          </cell>
        </row>
        <row r="408">
          <cell r="AB408">
            <v>18.714285714285715</v>
          </cell>
          <cell r="AC408">
            <v>4.3666666666666663</v>
          </cell>
        </row>
        <row r="409">
          <cell r="AB409">
            <v>18.714285714285715</v>
          </cell>
          <cell r="AC409">
            <v>4.3666666666666663</v>
          </cell>
        </row>
        <row r="410">
          <cell r="AB410">
            <v>14.857142857142858</v>
          </cell>
          <cell r="AC410">
            <v>3.4666666666666668</v>
          </cell>
        </row>
        <row r="411">
          <cell r="AB411">
            <v>18.285714285714285</v>
          </cell>
          <cell r="AC411">
            <v>4.2666666666666666</v>
          </cell>
        </row>
        <row r="412">
          <cell r="AB412">
            <v>5.5714285714285712</v>
          </cell>
          <cell r="AC412">
            <v>1.3</v>
          </cell>
        </row>
        <row r="413">
          <cell r="AB413">
            <v>8.8571428571428577</v>
          </cell>
          <cell r="AC413">
            <v>2.0666666666666669</v>
          </cell>
        </row>
        <row r="414">
          <cell r="AB414">
            <v>15.571428571428571</v>
          </cell>
          <cell r="AC414">
            <v>3.6333333333333333</v>
          </cell>
        </row>
        <row r="415">
          <cell r="AB415">
            <v>21.857142857142858</v>
          </cell>
          <cell r="AC415">
            <v>5.0999999999999996</v>
          </cell>
        </row>
        <row r="416">
          <cell r="AB416">
            <v>19.857142857142858</v>
          </cell>
          <cell r="AC416">
            <v>4.6333333333333337</v>
          </cell>
        </row>
        <row r="417">
          <cell r="AB417">
            <v>21</v>
          </cell>
          <cell r="AC417">
            <v>4.9000000000000004</v>
          </cell>
        </row>
        <row r="418">
          <cell r="AB418">
            <v>19.285714285714285</v>
          </cell>
          <cell r="AC418">
            <v>4.5</v>
          </cell>
        </row>
        <row r="419">
          <cell r="AB419">
            <v>10.571428571428571</v>
          </cell>
          <cell r="AC419">
            <v>2.4666666666666668</v>
          </cell>
        </row>
        <row r="420">
          <cell r="AB420">
            <v>12</v>
          </cell>
          <cell r="AC420">
            <v>2.8</v>
          </cell>
        </row>
        <row r="421">
          <cell r="AB421">
            <v>12</v>
          </cell>
          <cell r="AC421">
            <v>2.8</v>
          </cell>
        </row>
        <row r="422">
          <cell r="AB422">
            <v>12</v>
          </cell>
          <cell r="AC422">
            <v>2.8</v>
          </cell>
        </row>
        <row r="423">
          <cell r="AB423">
            <v>13.857142857142858</v>
          </cell>
          <cell r="AC423">
            <v>3.2333333333333334</v>
          </cell>
        </row>
        <row r="424">
          <cell r="AB424">
            <v>14.857142857142858</v>
          </cell>
          <cell r="AC424">
            <v>3.4666666666666668</v>
          </cell>
        </row>
        <row r="425">
          <cell r="AB425">
            <v>19.428571428571427</v>
          </cell>
          <cell r="AC425">
            <v>4.5333333333333332</v>
          </cell>
        </row>
        <row r="426">
          <cell r="AB426">
            <v>19.428571428571427</v>
          </cell>
          <cell r="AC426">
            <v>4.5333333333333332</v>
          </cell>
        </row>
        <row r="427">
          <cell r="AB427">
            <v>18.857142857142858</v>
          </cell>
          <cell r="AC427">
            <v>4.4000000000000004</v>
          </cell>
        </row>
        <row r="428">
          <cell r="AB428">
            <v>18.857142857142858</v>
          </cell>
          <cell r="AC428">
            <v>4.4000000000000004</v>
          </cell>
        </row>
        <row r="429">
          <cell r="AB429">
            <v>12.714285714285714</v>
          </cell>
          <cell r="AC429">
            <v>2.9666666666666668</v>
          </cell>
        </row>
        <row r="430">
          <cell r="AB430">
            <v>12.714285714285714</v>
          </cell>
          <cell r="AC430">
            <v>2.9666666666666668</v>
          </cell>
        </row>
        <row r="431">
          <cell r="AB431">
            <v>22.285714285714285</v>
          </cell>
          <cell r="AC431">
            <v>5.2</v>
          </cell>
        </row>
        <row r="432">
          <cell r="AB432">
            <v>11.142857142857142</v>
          </cell>
          <cell r="AC432">
            <v>2.6</v>
          </cell>
        </row>
        <row r="433">
          <cell r="AB433">
            <v>11.142857142857142</v>
          </cell>
          <cell r="AC433">
            <v>2.6</v>
          </cell>
        </row>
        <row r="434">
          <cell r="AB434">
            <v>22.285714285714285</v>
          </cell>
          <cell r="AC434">
            <v>5.2</v>
          </cell>
        </row>
        <row r="435">
          <cell r="AB435">
            <v>7.4285714285714288</v>
          </cell>
          <cell r="AC435">
            <v>1.7333333333333334</v>
          </cell>
        </row>
        <row r="436">
          <cell r="AB436">
            <v>7.4285714285714288</v>
          </cell>
          <cell r="AC436">
            <v>1.7333333333333334</v>
          </cell>
        </row>
        <row r="437">
          <cell r="AB437">
            <v>19.142857142857142</v>
          </cell>
          <cell r="AC437">
            <v>4.4666666666666668</v>
          </cell>
        </row>
        <row r="438">
          <cell r="AB438">
            <v>19.142857142857142</v>
          </cell>
          <cell r="AC438">
            <v>4.4666666666666668</v>
          </cell>
        </row>
        <row r="439">
          <cell r="AB439">
            <v>19.142857142857142</v>
          </cell>
          <cell r="AC439">
            <v>4.4666666666666668</v>
          </cell>
        </row>
        <row r="440">
          <cell r="AB440">
            <v>12.285714285714286</v>
          </cell>
          <cell r="AC440">
            <v>2.8666666666666667</v>
          </cell>
        </row>
        <row r="441">
          <cell r="AB441">
            <v>28</v>
          </cell>
          <cell r="AC441">
            <v>6.5333333333333332</v>
          </cell>
        </row>
        <row r="442">
          <cell r="AB442">
            <v>28</v>
          </cell>
          <cell r="AC442">
            <v>6.5333333333333332</v>
          </cell>
        </row>
        <row r="443">
          <cell r="AB443">
            <v>16.857142857142858</v>
          </cell>
          <cell r="AC443">
            <v>3.9333333333333331</v>
          </cell>
        </row>
        <row r="444">
          <cell r="AB444">
            <v>22.285714285714285</v>
          </cell>
          <cell r="AC444">
            <v>5.2</v>
          </cell>
        </row>
        <row r="445">
          <cell r="AB445">
            <v>22.285714285714285</v>
          </cell>
          <cell r="AC445">
            <v>5.2</v>
          </cell>
        </row>
        <row r="446">
          <cell r="AB446">
            <v>7.2857142857142856</v>
          </cell>
          <cell r="AC446">
            <v>1.7</v>
          </cell>
        </row>
        <row r="447">
          <cell r="AB447">
            <v>7.2857142857142856</v>
          </cell>
          <cell r="AC447">
            <v>1.7</v>
          </cell>
        </row>
        <row r="448">
          <cell r="AB448">
            <v>7.2857142857142856</v>
          </cell>
          <cell r="AC448">
            <v>1.7</v>
          </cell>
        </row>
        <row r="449">
          <cell r="AB449">
            <v>17.142857142857142</v>
          </cell>
          <cell r="AC449">
            <v>4</v>
          </cell>
        </row>
        <row r="450">
          <cell r="AB450">
            <v>13.714285714285714</v>
          </cell>
          <cell r="AC450">
            <v>3.2</v>
          </cell>
        </row>
        <row r="451">
          <cell r="AB451">
            <v>13.714285714285714</v>
          </cell>
          <cell r="AC451">
            <v>3.2</v>
          </cell>
        </row>
        <row r="452">
          <cell r="AB452">
            <v>13.714285714285714</v>
          </cell>
          <cell r="AC452">
            <v>3.2</v>
          </cell>
        </row>
        <row r="453">
          <cell r="AB453">
            <v>13.714285714285714</v>
          </cell>
          <cell r="AC453">
            <v>3.2</v>
          </cell>
        </row>
        <row r="454">
          <cell r="AB454">
            <v>7</v>
          </cell>
          <cell r="AC454">
            <v>1.6333333333333333</v>
          </cell>
        </row>
        <row r="455">
          <cell r="AB455">
            <v>18.142857142857142</v>
          </cell>
          <cell r="AC455">
            <v>4.2333333333333334</v>
          </cell>
        </row>
        <row r="456">
          <cell r="AB456">
            <v>14.857142857142858</v>
          </cell>
          <cell r="AC456">
            <v>3.4666666666666668</v>
          </cell>
        </row>
        <row r="457">
          <cell r="AB457">
            <v>32.571428571428569</v>
          </cell>
          <cell r="AC457">
            <v>7.6</v>
          </cell>
        </row>
        <row r="458">
          <cell r="AB458">
            <v>11.428571428571429</v>
          </cell>
          <cell r="AC458">
            <v>2.6666666666666665</v>
          </cell>
        </row>
        <row r="459">
          <cell r="AB459">
            <v>11.428571428571429</v>
          </cell>
          <cell r="AC459">
            <v>2.6666666666666665</v>
          </cell>
        </row>
        <row r="460">
          <cell r="AB460">
            <v>10.142857142857142</v>
          </cell>
          <cell r="AC460">
            <v>2.3666666666666667</v>
          </cell>
        </row>
        <row r="461">
          <cell r="AB461">
            <v>11.428571428571429</v>
          </cell>
          <cell r="AC461">
            <v>2.6666666666666665</v>
          </cell>
        </row>
        <row r="462">
          <cell r="AB462">
            <v>11.428571428571429</v>
          </cell>
          <cell r="AC462">
            <v>2.6666666666666665</v>
          </cell>
        </row>
        <row r="463">
          <cell r="AB463"/>
        </row>
        <row r="464">
          <cell r="AB464"/>
        </row>
        <row r="465">
          <cell r="AB465"/>
          <cell r="AC465"/>
        </row>
        <row r="466">
          <cell r="AB466"/>
          <cell r="AC466"/>
        </row>
        <row r="467">
          <cell r="AB467"/>
        </row>
        <row r="468">
          <cell r="AB468"/>
        </row>
        <row r="469">
          <cell r="AB469"/>
          <cell r="AC469"/>
        </row>
        <row r="470">
          <cell r="AB470"/>
          <cell r="AC470"/>
        </row>
        <row r="471">
          <cell r="AB471"/>
          <cell r="AC471"/>
        </row>
        <row r="472">
          <cell r="AB472"/>
        </row>
        <row r="473">
          <cell r="AB473"/>
        </row>
        <row r="474">
          <cell r="AB474"/>
        </row>
        <row r="475">
          <cell r="AB475"/>
        </row>
        <row r="476">
          <cell r="AB476"/>
        </row>
        <row r="477">
          <cell r="AB477"/>
        </row>
        <row r="478">
          <cell r="AB478"/>
        </row>
        <row r="479">
          <cell r="AB479"/>
        </row>
        <row r="480">
          <cell r="AB480"/>
        </row>
        <row r="481">
          <cell r="AB481"/>
        </row>
        <row r="482">
          <cell r="AB482"/>
        </row>
        <row r="483">
          <cell r="AB483"/>
        </row>
        <row r="484">
          <cell r="AB484"/>
        </row>
        <row r="485">
          <cell r="AB485"/>
          <cell r="AC485"/>
        </row>
        <row r="486">
          <cell r="AB486"/>
          <cell r="AC486"/>
        </row>
        <row r="487">
          <cell r="AB487"/>
          <cell r="AC487"/>
        </row>
        <row r="488">
          <cell r="AB488"/>
          <cell r="AC488"/>
        </row>
        <row r="489">
          <cell r="AB489"/>
        </row>
        <row r="490">
          <cell r="AB490"/>
        </row>
        <row r="491">
          <cell r="AB491"/>
        </row>
        <row r="492">
          <cell r="AB492"/>
        </row>
        <row r="493">
          <cell r="AB493"/>
          <cell r="AC493"/>
        </row>
        <row r="494">
          <cell r="AB494"/>
          <cell r="AC494"/>
        </row>
        <row r="495">
          <cell r="AB495"/>
          <cell r="AC495"/>
        </row>
        <row r="496">
          <cell r="AB496"/>
          <cell r="AC496"/>
        </row>
        <row r="497">
          <cell r="AB497"/>
          <cell r="AC497"/>
        </row>
        <row r="498">
          <cell r="AB498"/>
          <cell r="AC498"/>
        </row>
        <row r="499">
          <cell r="AB499"/>
          <cell r="AC499"/>
        </row>
        <row r="500">
          <cell r="AB500"/>
          <cell r="AC500"/>
        </row>
        <row r="501">
          <cell r="AB501"/>
          <cell r="AC501"/>
        </row>
        <row r="502">
          <cell r="AB502"/>
          <cell r="AC502"/>
        </row>
        <row r="503">
          <cell r="AB503"/>
          <cell r="AC503"/>
        </row>
        <row r="504">
          <cell r="AB504"/>
        </row>
        <row r="505">
          <cell r="AB505"/>
          <cell r="AC505"/>
        </row>
        <row r="506">
          <cell r="AB506"/>
        </row>
        <row r="507">
          <cell r="AB507"/>
          <cell r="AC507"/>
        </row>
        <row r="508">
          <cell r="AB508"/>
          <cell r="AC508"/>
        </row>
        <row r="509">
          <cell r="AB509"/>
          <cell r="AC509"/>
        </row>
        <row r="514">
          <cell r="AB514"/>
        </row>
        <row r="515">
          <cell r="AB515"/>
        </row>
        <row r="516">
          <cell r="AB516"/>
          <cell r="AC516"/>
        </row>
        <row r="517">
          <cell r="AB517"/>
          <cell r="AC517"/>
        </row>
        <row r="518">
          <cell r="AB518"/>
          <cell r="AC518"/>
        </row>
        <row r="519">
          <cell r="AB519"/>
          <cell r="AC519"/>
        </row>
        <row r="520">
          <cell r="AB520"/>
          <cell r="AC520"/>
        </row>
        <row r="521">
          <cell r="AB521"/>
          <cell r="AC521"/>
        </row>
        <row r="522">
          <cell r="AB522"/>
          <cell r="AC522"/>
        </row>
        <row r="523">
          <cell r="AB523"/>
          <cell r="AC523"/>
        </row>
        <row r="524">
          <cell r="AB524"/>
          <cell r="AC524"/>
        </row>
        <row r="525">
          <cell r="AB525"/>
          <cell r="AC525"/>
        </row>
        <row r="526">
          <cell r="AB526"/>
          <cell r="AC526"/>
        </row>
        <row r="527">
          <cell r="AB527"/>
          <cell r="AC527"/>
        </row>
        <row r="528">
          <cell r="AB528"/>
          <cell r="AC528"/>
        </row>
        <row r="529">
          <cell r="AB529"/>
          <cell r="AC529"/>
        </row>
        <row r="530">
          <cell r="AB530"/>
          <cell r="AC530"/>
        </row>
        <row r="531">
          <cell r="AB531"/>
          <cell r="AC531"/>
        </row>
        <row r="532">
          <cell r="AB532"/>
          <cell r="AC532"/>
        </row>
        <row r="533">
          <cell r="AB533"/>
          <cell r="AC533"/>
        </row>
        <row r="534">
          <cell r="AB534"/>
          <cell r="AC534"/>
        </row>
        <row r="535">
          <cell r="AB535"/>
          <cell r="AC535"/>
        </row>
        <row r="536">
          <cell r="AB536"/>
          <cell r="AC536"/>
        </row>
        <row r="537">
          <cell r="AB537"/>
          <cell r="AC537"/>
        </row>
        <row r="538">
          <cell r="AB538"/>
          <cell r="AC538"/>
        </row>
      </sheetData>
      <sheetData sheetId="1">
        <row r="20">
          <cell r="B20" t="str">
            <v>2013-14</v>
          </cell>
        </row>
      </sheetData>
      <sheetData sheetId="2">
        <row r="17">
          <cell r="E17" t="str">
            <v>2017-18</v>
          </cell>
        </row>
      </sheetData>
      <sheetData sheetId="3">
        <row r="29">
          <cell r="C29" t="str">
            <v>2013-14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TC data set - AM"/>
      <sheetName val="Time data"/>
      <sheetName val="AM - Programmes"/>
      <sheetName val="AM - Assessments"/>
      <sheetName val="AM -Outcomes"/>
      <sheetName val="AM - Time"/>
      <sheetName val="hiddenSheet"/>
    </sheetNames>
    <sheetDataSet>
      <sheetData sheetId="0">
        <row r="1">
          <cell r="F1" t="str">
            <v>Case</v>
          </cell>
          <cell r="K1" t="str">
            <v>Profession (Programme) (Programme)</v>
          </cell>
          <cell r="M1" t="str">
            <v>Entitlement (Programme) (Programme)</v>
          </cell>
          <cell r="N1" t="str">
            <v>Date AM cancelled</v>
          </cell>
          <cell r="P1" t="str">
            <v>Type of submission (AM)</v>
          </cell>
          <cell r="Q1" t="str">
            <v>Assessment method (AM)</v>
          </cell>
          <cell r="W1" t="str">
            <v>Standards met - 1st time (AM)</v>
          </cell>
          <cell r="AA1" t="str">
            <v>ETCP outcome (AM)</v>
          </cell>
        </row>
        <row r="2">
          <cell r="F2" t="str">
            <v>AMA QMU Doc PS 2019-20 POSTAL</v>
          </cell>
          <cell r="K2" t="str">
            <v/>
          </cell>
          <cell r="M2" t="str">
            <v>Podiatric Surgery</v>
          </cell>
          <cell r="P2" t="str">
            <v>Audit</v>
          </cell>
          <cell r="Q2" t="str">
            <v>Postal</v>
          </cell>
          <cell r="W2" t="str">
            <v>Yes</v>
          </cell>
          <cell r="AA2" t="str">
            <v>1. Reconfirm Approval</v>
          </cell>
        </row>
        <row r="3">
          <cell r="F3" t="str">
            <v>AMA QMU Doc PS 2019-20 POSTAL</v>
          </cell>
          <cell r="K3" t="str">
            <v/>
          </cell>
          <cell r="M3" t="str">
            <v>Podiatric Surgery</v>
          </cell>
          <cell r="P3" t="str">
            <v>Audit</v>
          </cell>
          <cell r="Q3" t="str">
            <v>Postal</v>
          </cell>
          <cell r="W3" t="str">
            <v>Yes</v>
          </cell>
          <cell r="AA3" t="str">
            <v>1. Reconfirm Approval</v>
          </cell>
        </row>
        <row r="4">
          <cell r="F4" t="str">
            <v>AMD NCD Cert POM (Admin) (OPU) 2019-20</v>
          </cell>
          <cell r="K4" t="str">
            <v/>
          </cell>
          <cell r="M4" t="str">
            <v>POM – Administration</v>
          </cell>
          <cell r="P4" t="str">
            <v>Declaration</v>
          </cell>
          <cell r="Q4" t="str">
            <v/>
          </cell>
          <cell r="W4" t="str">
            <v/>
          </cell>
          <cell r="AA4" t="str">
            <v>1. Reconfirm Approval</v>
          </cell>
        </row>
        <row r="5">
          <cell r="F5" t="str">
            <v>AMA SMA Cert POM - admin and sale/supply 2019-20 POSTAL</v>
          </cell>
          <cell r="K5" t="str">
            <v/>
          </cell>
          <cell r="M5" t="str">
            <v>POM – Administration</v>
          </cell>
          <cell r="P5" t="str">
            <v>Audit</v>
          </cell>
          <cell r="Q5" t="str">
            <v>Postal</v>
          </cell>
          <cell r="W5" t="str">
            <v>Yes</v>
          </cell>
          <cell r="AA5" t="str">
            <v>1. Reconfirm Approval</v>
          </cell>
        </row>
        <row r="6">
          <cell r="F6" t="str">
            <v>AMD NCD GCert POM (CH) (OPU) 2019-20</v>
          </cell>
          <cell r="K6" t="str">
            <v/>
          </cell>
          <cell r="M6" t="str">
            <v>POM - Sale / Supply (CH)</v>
          </cell>
          <cell r="P6" t="str">
            <v>Declaration</v>
          </cell>
          <cell r="Q6" t="str">
            <v/>
          </cell>
          <cell r="W6" t="str">
            <v/>
          </cell>
          <cell r="AA6" t="str">
            <v>1. Reconfirm Approval</v>
          </cell>
        </row>
        <row r="7">
          <cell r="F7" t="str">
            <v>AMA ULS PGCert / GCert SPIP 2019-20</v>
          </cell>
          <cell r="K7" t="str">
            <v/>
          </cell>
          <cell r="M7" t="str">
            <v>POM - Sale / Supply (CH)</v>
          </cell>
          <cell r="P7" t="str">
            <v>Audit</v>
          </cell>
          <cell r="Q7" t="str">
            <v>Assessment Day</v>
          </cell>
          <cell r="W7" t="str">
            <v>Yes</v>
          </cell>
          <cell r="AA7" t="str">
            <v>1. Reconfirm Approval</v>
          </cell>
        </row>
        <row r="8">
          <cell r="F8" t="str">
            <v>AMA QMU PGCert POM 2019-20 POSTAL</v>
          </cell>
          <cell r="K8" t="str">
            <v/>
          </cell>
          <cell r="M8" t="str">
            <v>POM - Sale / Supply (CH)</v>
          </cell>
          <cell r="P8" t="str">
            <v>Audit</v>
          </cell>
          <cell r="Q8" t="str">
            <v>Postal</v>
          </cell>
          <cell r="W8" t="str">
            <v>Yes</v>
          </cell>
          <cell r="AA8" t="str">
            <v>1. Reconfirm Approval</v>
          </cell>
        </row>
        <row r="9">
          <cell r="F9" t="str">
            <v>AMA SMA Cert POM - admin and sale/supply 2019-20 POSTAL</v>
          </cell>
          <cell r="K9" t="str">
            <v/>
          </cell>
          <cell r="M9" t="str">
            <v>POM - Sale / Supply (CH)</v>
          </cell>
          <cell r="P9" t="str">
            <v>Audit</v>
          </cell>
          <cell r="Q9" t="str">
            <v>Postal</v>
          </cell>
          <cell r="W9" t="str">
            <v>Yes</v>
          </cell>
          <cell r="AA9" t="str">
            <v>1. Reconfirm Approval</v>
          </cell>
        </row>
        <row r="10">
          <cell r="F10" t="str">
            <v>AMD LIV BSc (Hons) POM - Sale / Supply (OR) 2019-20</v>
          </cell>
          <cell r="K10" t="str">
            <v/>
          </cell>
          <cell r="M10" t="str">
            <v>POM - Sale / Supply (OR)</v>
          </cell>
          <cell r="P10" t="str">
            <v>Declaration</v>
          </cell>
          <cell r="Q10" t="str">
            <v/>
          </cell>
          <cell r="W10" t="str">
            <v/>
          </cell>
          <cell r="AA10" t="str">
            <v>1. Reconfirm Approval</v>
          </cell>
        </row>
        <row r="11">
          <cell r="F11" t="str">
            <v>AMD SHE MSc POM 2019-20</v>
          </cell>
          <cell r="K11" t="str">
            <v/>
          </cell>
          <cell r="M11" t="str">
            <v>POM - Sale / Supply (OR)</v>
          </cell>
          <cell r="P11" t="str">
            <v>Declaration</v>
          </cell>
          <cell r="Q11" t="str">
            <v/>
          </cell>
          <cell r="W11" t="str">
            <v/>
          </cell>
          <cell r="AA11" t="str">
            <v>1. Reconfirm Approval</v>
          </cell>
        </row>
        <row r="12">
          <cell r="F12" t="str">
            <v>AMD SHE PGCert POM 2019-20</v>
          </cell>
          <cell r="K12" t="str">
            <v/>
          </cell>
          <cell r="M12" t="str">
            <v>POM - Sale / Supply (OR)</v>
          </cell>
          <cell r="P12" t="str">
            <v>Declaration</v>
          </cell>
          <cell r="Q12" t="str">
            <v/>
          </cell>
          <cell r="W12" t="str">
            <v/>
          </cell>
          <cell r="AA12" t="str">
            <v>1. Reconfirm Approval</v>
          </cell>
        </row>
        <row r="13">
          <cell r="F13" t="str">
            <v>AMA GCU Cert POM - Sale / Supply (OR) 2019-20 POSTAL</v>
          </cell>
          <cell r="K13" t="str">
            <v/>
          </cell>
          <cell r="M13" t="str">
            <v>POM - Sale / Supply (OR)</v>
          </cell>
          <cell r="P13" t="str">
            <v>Audit</v>
          </cell>
          <cell r="Q13" t="str">
            <v>Postal</v>
          </cell>
          <cell r="W13" t="str">
            <v>Yes</v>
          </cell>
          <cell r="AA13" t="str">
            <v>1. Reconfirm Approval</v>
          </cell>
        </row>
        <row r="14">
          <cell r="F14" t="str">
            <v>AMA ARU PGCert SPIP 2019-20</v>
          </cell>
          <cell r="K14" t="str">
            <v/>
          </cell>
          <cell r="M14" t="str">
            <v>Supplementary Prescribing</v>
          </cell>
          <cell r="P14" t="str">
            <v>Audit</v>
          </cell>
          <cell r="Q14" t="str">
            <v>Assessment Day</v>
          </cell>
          <cell r="W14" t="str">
            <v>No</v>
          </cell>
          <cell r="AA14" t="str">
            <v>1. Reconfirm Approval</v>
          </cell>
        </row>
        <row r="15">
          <cell r="F15" t="str">
            <v>AMA ARU PGCert SPIP 2019-20</v>
          </cell>
          <cell r="K15" t="str">
            <v/>
          </cell>
          <cell r="M15" t="str">
            <v>Supplementary Prescribing</v>
          </cell>
          <cell r="P15" t="str">
            <v>Audit</v>
          </cell>
          <cell r="Q15" t="str">
            <v>Assessment Day</v>
          </cell>
          <cell r="W15" t="str">
            <v>No</v>
          </cell>
          <cell r="AA15" t="str">
            <v>1. Reconfirm Approval</v>
          </cell>
        </row>
        <row r="16">
          <cell r="F16" t="str">
            <v>AMD BCU PGCert / GCert SPIP 2019-20</v>
          </cell>
          <cell r="K16" t="str">
            <v/>
          </cell>
          <cell r="M16" t="str">
            <v>Supplementary Prescribing</v>
          </cell>
          <cell r="P16" t="str">
            <v>Declaration</v>
          </cell>
          <cell r="Q16" t="str">
            <v/>
          </cell>
          <cell r="W16" t="str">
            <v/>
          </cell>
          <cell r="AA16" t="str">
            <v>1. Reconfirm Approval</v>
          </cell>
        </row>
        <row r="17">
          <cell r="F17" t="str">
            <v>AMD BCU PGCert / GCert SPIP 2019-20</v>
          </cell>
          <cell r="K17" t="str">
            <v/>
          </cell>
          <cell r="M17" t="str">
            <v>Supplementary Prescribing</v>
          </cell>
          <cell r="P17" t="str">
            <v>Declaration</v>
          </cell>
          <cell r="Q17" t="str">
            <v/>
          </cell>
          <cell r="W17" t="str">
            <v/>
          </cell>
          <cell r="AA17" t="str">
            <v>1. Reconfirm Approval</v>
          </cell>
        </row>
        <row r="18">
          <cell r="F18" t="str">
            <v>AMD BCU PGCert / GCert SPIP 2019-20</v>
          </cell>
          <cell r="K18" t="str">
            <v/>
          </cell>
          <cell r="M18" t="str">
            <v>Supplementary Prescribing</v>
          </cell>
          <cell r="P18" t="str">
            <v>Declaration</v>
          </cell>
          <cell r="Q18" t="str">
            <v/>
          </cell>
          <cell r="W18" t="str">
            <v/>
          </cell>
          <cell r="AA18" t="str">
            <v>1. Reconfirm Approval</v>
          </cell>
        </row>
        <row r="19">
          <cell r="F19" t="str">
            <v>AMD BCU PGCert / GCert SPIP 2019-20</v>
          </cell>
          <cell r="K19" t="str">
            <v/>
          </cell>
          <cell r="M19" t="str">
            <v>Supplementary Prescribing</v>
          </cell>
          <cell r="P19" t="str">
            <v>Declaration</v>
          </cell>
          <cell r="Q19" t="str">
            <v/>
          </cell>
          <cell r="W19" t="str">
            <v/>
          </cell>
          <cell r="AA19" t="str">
            <v>1. Reconfirm Approval</v>
          </cell>
        </row>
        <row r="20">
          <cell r="F20" t="str">
            <v>AMD BOU GCert SPIP 2019-20</v>
          </cell>
          <cell r="K20" t="str">
            <v/>
          </cell>
          <cell r="M20" t="str">
            <v>Supplementary Prescribing</v>
          </cell>
          <cell r="P20" t="str">
            <v>Declaration</v>
          </cell>
          <cell r="Q20" t="str">
            <v/>
          </cell>
          <cell r="W20" t="str">
            <v/>
          </cell>
          <cell r="AA20" t="str">
            <v>1. Reconfirm Approval</v>
          </cell>
        </row>
        <row r="21">
          <cell r="F21" t="str">
            <v>AMA CAR PGCert SPIP 2019-20</v>
          </cell>
          <cell r="K21" t="str">
            <v/>
          </cell>
          <cell r="M21" t="str">
            <v>Supplementary Prescribing</v>
          </cell>
          <cell r="P21" t="str">
            <v>Audit</v>
          </cell>
          <cell r="Q21" t="str">
            <v>Assessment Day</v>
          </cell>
          <cell r="W21" t="str">
            <v>Yes</v>
          </cell>
          <cell r="AA21" t="str">
            <v>1. Reconfirm Approval</v>
          </cell>
        </row>
        <row r="22">
          <cell r="F22" t="str">
            <v>AMA EHU GCert / PGCert SPIP 2019-20</v>
          </cell>
          <cell r="K22" t="str">
            <v/>
          </cell>
          <cell r="M22" t="str">
            <v>Supplementary Prescribing</v>
          </cell>
          <cell r="P22" t="str">
            <v>Audit</v>
          </cell>
          <cell r="Q22" t="str">
            <v>Assessment Day</v>
          </cell>
          <cell r="W22" t="str">
            <v>No</v>
          </cell>
          <cell r="AA22" t="str">
            <v>1. Reconfirm Approval</v>
          </cell>
        </row>
        <row r="23">
          <cell r="F23" t="str">
            <v>AMA NAP GCert SP / SPIP 2019-20</v>
          </cell>
          <cell r="K23" t="str">
            <v/>
          </cell>
          <cell r="M23" t="str">
            <v>Supplementary Prescribing</v>
          </cell>
          <cell r="P23" t="str">
            <v>Audit</v>
          </cell>
          <cell r="Q23" t="str">
            <v>Assessment Day</v>
          </cell>
          <cell r="W23" t="str">
            <v>No</v>
          </cell>
          <cell r="AA23" t="str">
            <v>1. Reconfirm Approval</v>
          </cell>
        </row>
        <row r="24">
          <cell r="F24" t="str">
            <v>AMD COV Cert / GCert / PGCert SPIP 2019-20</v>
          </cell>
          <cell r="K24" t="str">
            <v/>
          </cell>
          <cell r="M24" t="str">
            <v>Supplementary Prescribing</v>
          </cell>
          <cell r="P24" t="str">
            <v>Declaration</v>
          </cell>
          <cell r="Q24" t="str">
            <v/>
          </cell>
          <cell r="W24" t="str">
            <v/>
          </cell>
          <cell r="AA24" t="str">
            <v>1. Reconfirm Approval</v>
          </cell>
        </row>
        <row r="25">
          <cell r="F25" t="str">
            <v>AMD COV Cert / GCert / PGCert SPIP 2019-20</v>
          </cell>
          <cell r="K25" t="str">
            <v/>
          </cell>
          <cell r="M25" t="str">
            <v>Supplementary Prescribing</v>
          </cell>
          <cell r="P25" t="str">
            <v>Declaration</v>
          </cell>
          <cell r="Q25" t="str">
            <v/>
          </cell>
          <cell r="W25" t="str">
            <v/>
          </cell>
          <cell r="AA25" t="str">
            <v>1. Reconfirm Approval</v>
          </cell>
        </row>
        <row r="26">
          <cell r="F26" t="str">
            <v>AMD DMU GCert / PGCert SPIP 2019-20</v>
          </cell>
          <cell r="K26" t="str">
            <v/>
          </cell>
          <cell r="M26" t="str">
            <v>Supplementary Prescribing</v>
          </cell>
          <cell r="P26" t="str">
            <v>Declaration</v>
          </cell>
          <cell r="Q26" t="str">
            <v/>
          </cell>
          <cell r="W26" t="str">
            <v/>
          </cell>
          <cell r="AA26" t="str">
            <v>1. Reconfirm Approval</v>
          </cell>
        </row>
        <row r="27">
          <cell r="F27" t="str">
            <v>AMA GLY Cert / GCert / PGCert SPIP 2019-20</v>
          </cell>
          <cell r="K27" t="str">
            <v/>
          </cell>
          <cell r="M27" t="str">
            <v>Supplementary Prescribing</v>
          </cell>
          <cell r="P27" t="str">
            <v>Audit</v>
          </cell>
          <cell r="Q27" t="str">
            <v>Assessment Day</v>
          </cell>
          <cell r="W27" t="str">
            <v>Yes</v>
          </cell>
          <cell r="AA27" t="str">
            <v>1. Reconfirm Approval</v>
          </cell>
        </row>
        <row r="28">
          <cell r="F28" t="str">
            <v>AMA GLY Cert / GCert / PGCert SPIP 2019-20</v>
          </cell>
          <cell r="K28" t="str">
            <v/>
          </cell>
          <cell r="M28" t="str">
            <v>Supplementary Prescribing</v>
          </cell>
          <cell r="P28" t="str">
            <v>Audit</v>
          </cell>
          <cell r="Q28" t="str">
            <v>Assessment Day</v>
          </cell>
          <cell r="W28" t="str">
            <v>Yes</v>
          </cell>
          <cell r="AA28" t="str">
            <v>1. Reconfirm Approval</v>
          </cell>
        </row>
        <row r="29">
          <cell r="F29" t="str">
            <v>AMA LMU GCert SPIP 2019-20</v>
          </cell>
          <cell r="K29" t="str">
            <v/>
          </cell>
          <cell r="M29" t="str">
            <v>Supplementary Prescribing</v>
          </cell>
          <cell r="P29" t="str">
            <v>Audit</v>
          </cell>
          <cell r="Q29" t="str">
            <v>Assessment Day</v>
          </cell>
          <cell r="W29" t="str">
            <v>Yes</v>
          </cell>
          <cell r="AA29" t="str">
            <v>1. Reconfirm Approval</v>
          </cell>
        </row>
        <row r="30">
          <cell r="F30" t="str">
            <v>AMA LSB PGCert SPIP 2019-20</v>
          </cell>
          <cell r="K30" t="str">
            <v/>
          </cell>
          <cell r="M30" t="str">
            <v>Supplementary Prescribing</v>
          </cell>
          <cell r="P30" t="str">
            <v>Audit</v>
          </cell>
          <cell r="Q30" t="str">
            <v>Assessment Day</v>
          </cell>
          <cell r="W30" t="str">
            <v>Yes</v>
          </cell>
          <cell r="AA30" t="str">
            <v>1. Reconfirm Approval</v>
          </cell>
        </row>
        <row r="31">
          <cell r="F31" t="str">
            <v>AMA MSP PGCert SPIP 2019-20</v>
          </cell>
          <cell r="K31" t="str">
            <v/>
          </cell>
          <cell r="M31" t="str">
            <v>Supplementary Prescribing</v>
          </cell>
          <cell r="P31" t="str">
            <v>Audit</v>
          </cell>
          <cell r="Q31" t="str">
            <v>Assessment Day</v>
          </cell>
          <cell r="W31" t="str">
            <v>No</v>
          </cell>
          <cell r="AA31" t="str">
            <v>1. Reconfirm Approval</v>
          </cell>
        </row>
        <row r="32">
          <cell r="F32" t="str">
            <v>AMA NMU GCert SPIP 2019-20</v>
          </cell>
          <cell r="K32" t="str">
            <v/>
          </cell>
          <cell r="M32" t="str">
            <v>Supplementary Prescribing</v>
          </cell>
          <cell r="P32" t="str">
            <v>Audit</v>
          </cell>
          <cell r="Q32" t="str">
            <v>Assessment Day</v>
          </cell>
          <cell r="W32" t="str">
            <v>No</v>
          </cell>
          <cell r="AA32" t="str">
            <v>1. Reconfirm Approval</v>
          </cell>
        </row>
        <row r="33">
          <cell r="F33" t="str">
            <v>AMD LJM PGCert SPIP 2019-20</v>
          </cell>
          <cell r="K33" t="str">
            <v/>
          </cell>
          <cell r="M33" t="str">
            <v>Supplementary Prescribing</v>
          </cell>
          <cell r="P33" t="str">
            <v>Declaration</v>
          </cell>
          <cell r="Q33" t="str">
            <v/>
          </cell>
          <cell r="W33" t="str">
            <v/>
          </cell>
          <cell r="AA33" t="str">
            <v>1. Reconfirm Approval</v>
          </cell>
        </row>
        <row r="34">
          <cell r="F34" t="str">
            <v>AMD MMU GCert SPIP 2019-20</v>
          </cell>
          <cell r="K34" t="str">
            <v/>
          </cell>
          <cell r="M34" t="str">
            <v>Supplementary Prescribing</v>
          </cell>
          <cell r="P34" t="str">
            <v>Declaration</v>
          </cell>
          <cell r="Q34" t="str">
            <v/>
          </cell>
          <cell r="W34" t="str">
            <v/>
          </cell>
          <cell r="AA34" t="str">
            <v>1. Reconfirm Approval</v>
          </cell>
        </row>
        <row r="35">
          <cell r="F35" t="str">
            <v>AMA RGU PGCert SPIP 2019-20</v>
          </cell>
          <cell r="K35" t="str">
            <v/>
          </cell>
          <cell r="M35" t="str">
            <v>Supplementary Prescribing</v>
          </cell>
          <cell r="P35" t="str">
            <v>Audit</v>
          </cell>
          <cell r="Q35" t="str">
            <v>Assessment Day</v>
          </cell>
          <cell r="W35" t="str">
            <v>No</v>
          </cell>
          <cell r="AA35" t="str">
            <v>1. Reconfirm Approval</v>
          </cell>
        </row>
        <row r="36">
          <cell r="F36" t="str">
            <v>AMA SHU GCert SPIP 2019-20</v>
          </cell>
          <cell r="K36" t="str">
            <v/>
          </cell>
          <cell r="M36" t="str">
            <v>Supplementary Prescribing</v>
          </cell>
          <cell r="P36" t="str">
            <v>Audit</v>
          </cell>
          <cell r="Q36" t="str">
            <v>Assessment Day</v>
          </cell>
          <cell r="W36" t="str">
            <v>No</v>
          </cell>
          <cell r="AA36" t="str">
            <v>1. Reconfirm Approval</v>
          </cell>
        </row>
        <row r="37">
          <cell r="F37" t="str">
            <v>AMA DUN Cert / PGCert SPIP 2019-20</v>
          </cell>
          <cell r="K37" t="str">
            <v/>
          </cell>
          <cell r="M37" t="str">
            <v>Supplementary Prescribing</v>
          </cell>
          <cell r="P37" t="str">
            <v>Audit</v>
          </cell>
          <cell r="Q37" t="str">
            <v>Assessment Day</v>
          </cell>
          <cell r="W37" t="str">
            <v>Yes</v>
          </cell>
          <cell r="AA37" t="str">
            <v>1. Reconfirm Approval</v>
          </cell>
        </row>
        <row r="38">
          <cell r="F38" t="str">
            <v>AMA DUN Cert / PGCert SPIP 2019-20</v>
          </cell>
          <cell r="K38" t="str">
            <v/>
          </cell>
          <cell r="M38" t="str">
            <v>Supplementary Prescribing</v>
          </cell>
          <cell r="P38" t="str">
            <v>Audit</v>
          </cell>
          <cell r="Q38" t="str">
            <v>Assessment Day</v>
          </cell>
          <cell r="W38" t="str">
            <v>Yes</v>
          </cell>
          <cell r="AA38" t="str">
            <v>1. Reconfirm Approval</v>
          </cell>
        </row>
        <row r="39">
          <cell r="F39" t="str">
            <v>AMD SGU GCert SPIP 2019-20</v>
          </cell>
          <cell r="K39" t="str">
            <v/>
          </cell>
          <cell r="M39" t="str">
            <v>Supplementary Prescribing</v>
          </cell>
          <cell r="P39" t="str">
            <v>Declaration</v>
          </cell>
          <cell r="Q39" t="str">
            <v/>
          </cell>
          <cell r="W39" t="str">
            <v/>
          </cell>
          <cell r="AA39" t="str">
            <v>1. Reconfirm Approval</v>
          </cell>
        </row>
        <row r="40">
          <cell r="F40" t="str">
            <v>AMD SGU GCert SPIP 2019-20</v>
          </cell>
          <cell r="K40" t="str">
            <v/>
          </cell>
          <cell r="M40" t="str">
            <v>Supplementary Prescribing</v>
          </cell>
          <cell r="P40" t="str">
            <v>Declaration</v>
          </cell>
          <cell r="Q40" t="str">
            <v/>
          </cell>
          <cell r="W40" t="str">
            <v/>
          </cell>
          <cell r="AA40" t="str">
            <v>1. Reconfirm Approval</v>
          </cell>
        </row>
        <row r="41">
          <cell r="F41" t="str">
            <v>AMD SWA PGCert SPIP 2019-20</v>
          </cell>
          <cell r="K41" t="str">
            <v/>
          </cell>
          <cell r="M41" t="str">
            <v>Supplementary Prescribing</v>
          </cell>
          <cell r="P41" t="str">
            <v>Declaration</v>
          </cell>
          <cell r="Q41" t="str">
            <v/>
          </cell>
          <cell r="W41" t="str">
            <v/>
          </cell>
          <cell r="AA41" t="str">
            <v>1. Reconfirm Approval</v>
          </cell>
        </row>
        <row r="42">
          <cell r="F42" t="str">
            <v>AMA USW GCert SPIP 2019-20</v>
          </cell>
          <cell r="K42" t="str">
            <v/>
          </cell>
          <cell r="M42" t="str">
            <v>Supplementary Prescribing</v>
          </cell>
          <cell r="P42" t="str">
            <v>Audit</v>
          </cell>
          <cell r="Q42" t="str">
            <v>Assessment Day</v>
          </cell>
          <cell r="W42" t="str">
            <v>Yes</v>
          </cell>
          <cell r="AA42" t="str">
            <v>1. Reconfirm Approval</v>
          </cell>
        </row>
        <row r="43">
          <cell r="F43" t="str">
            <v>AMA STI GCert SPIP 2019-20</v>
          </cell>
          <cell r="K43" t="str">
            <v/>
          </cell>
          <cell r="M43" t="str">
            <v>Supplementary Prescribing</v>
          </cell>
          <cell r="P43" t="str">
            <v>Audit</v>
          </cell>
          <cell r="Q43" t="str">
            <v>Assessment Day</v>
          </cell>
          <cell r="W43" t="str">
            <v>No</v>
          </cell>
          <cell r="AA43" t="str">
            <v>1. Reconfirm Approval</v>
          </cell>
        </row>
        <row r="44">
          <cell r="F44" t="str">
            <v>AMA UWS GCert SPIP 2019-20</v>
          </cell>
          <cell r="K44" t="str">
            <v/>
          </cell>
          <cell r="M44" t="str">
            <v>Supplementary Prescribing</v>
          </cell>
          <cell r="P44" t="str">
            <v>Audit</v>
          </cell>
          <cell r="Q44" t="str">
            <v>Assessment Day</v>
          </cell>
          <cell r="W44" t="str">
            <v>No</v>
          </cell>
          <cell r="AA44" t="str">
            <v>1. Reconfirm Approval</v>
          </cell>
        </row>
        <row r="45">
          <cell r="F45" t="str">
            <v>AMA UWS GCert SPIP 2019-20</v>
          </cell>
          <cell r="K45" t="str">
            <v/>
          </cell>
          <cell r="M45" t="str">
            <v>Supplementary Prescribing</v>
          </cell>
          <cell r="P45" t="str">
            <v>Audit</v>
          </cell>
          <cell r="Q45" t="str">
            <v>Assessment Day</v>
          </cell>
          <cell r="W45" t="str">
            <v>No</v>
          </cell>
          <cell r="AA45" t="str">
            <v>1. Reconfirm Approval</v>
          </cell>
        </row>
        <row r="46">
          <cell r="F46" t="str">
            <v>AMA UWS GCert SPIP 2019-20</v>
          </cell>
          <cell r="K46" t="str">
            <v/>
          </cell>
          <cell r="M46" t="str">
            <v>Supplementary Prescribing</v>
          </cell>
          <cell r="P46" t="str">
            <v>Audit</v>
          </cell>
          <cell r="Q46" t="str">
            <v>Assessment Day</v>
          </cell>
          <cell r="W46" t="str">
            <v>No</v>
          </cell>
          <cell r="AA46" t="str">
            <v>1. Reconfirm Approval</v>
          </cell>
        </row>
        <row r="47">
          <cell r="F47" t="str">
            <v>AMD BRA GCert SPIP 2019-20</v>
          </cell>
          <cell r="K47" t="str">
            <v/>
          </cell>
          <cell r="M47" t="str">
            <v>Supplementary Prescribing</v>
          </cell>
          <cell r="P47" t="str">
            <v>Declaration</v>
          </cell>
          <cell r="Q47" t="str">
            <v/>
          </cell>
          <cell r="W47" t="str">
            <v/>
          </cell>
          <cell r="AA47" t="str">
            <v>1. Reconfirm Approval</v>
          </cell>
        </row>
        <row r="48">
          <cell r="F48" t="str">
            <v>AMD CLA GCert SPIP 2019-20</v>
          </cell>
          <cell r="K48" t="str">
            <v/>
          </cell>
          <cell r="M48" t="str">
            <v>Supplementary Prescribing</v>
          </cell>
          <cell r="P48" t="str">
            <v>Declaration</v>
          </cell>
          <cell r="Q48" t="str">
            <v/>
          </cell>
          <cell r="W48" t="str">
            <v/>
          </cell>
          <cell r="AA48" t="str">
            <v>1. Reconfirm Approval</v>
          </cell>
        </row>
        <row r="49">
          <cell r="F49" t="str">
            <v>AMD CHE GCert SPIP 2019-20</v>
          </cell>
          <cell r="K49" t="str">
            <v/>
          </cell>
          <cell r="M49" t="str">
            <v>Supplementary Prescribing</v>
          </cell>
          <cell r="P49" t="str">
            <v>Declaration</v>
          </cell>
          <cell r="Q49" t="str">
            <v/>
          </cell>
          <cell r="W49" t="str">
            <v/>
          </cell>
          <cell r="AA49" t="str">
            <v>1. Reconfirm Approval</v>
          </cell>
        </row>
        <row r="50">
          <cell r="F50" t="str">
            <v>AMD CUM GCert / PGCert SPIP 2019-20</v>
          </cell>
          <cell r="K50" t="str">
            <v/>
          </cell>
          <cell r="M50" t="str">
            <v>Supplementary Prescribing</v>
          </cell>
          <cell r="P50" t="str">
            <v>Declaration</v>
          </cell>
          <cell r="Q50" t="str">
            <v/>
          </cell>
          <cell r="W50" t="str">
            <v/>
          </cell>
          <cell r="AA50" t="str">
            <v>1. Reconfirm Approval</v>
          </cell>
        </row>
        <row r="51">
          <cell r="F51" t="str">
            <v>AMD CUM GCert / PGCert SPIP 2019-20</v>
          </cell>
          <cell r="K51" t="str">
            <v/>
          </cell>
          <cell r="M51" t="str">
            <v>Supplementary Prescribing</v>
          </cell>
          <cell r="P51" t="str">
            <v>Declaration</v>
          </cell>
          <cell r="Q51" t="str">
            <v/>
          </cell>
          <cell r="W51" t="str">
            <v/>
          </cell>
          <cell r="AA51" t="str">
            <v>1. Reconfirm Approval</v>
          </cell>
        </row>
        <row r="52">
          <cell r="F52" t="str">
            <v>AMA WOL GCert SPIP 2019-20</v>
          </cell>
          <cell r="K52" t="str">
            <v/>
          </cell>
          <cell r="M52" t="str">
            <v>Supplementary Prescribing</v>
          </cell>
          <cell r="P52" t="str">
            <v>Audit</v>
          </cell>
          <cell r="Q52" t="str">
            <v>Assessment Day</v>
          </cell>
          <cell r="W52" t="str">
            <v>Yes</v>
          </cell>
          <cell r="AA52" t="str">
            <v>1. Reconfirm Approval</v>
          </cell>
        </row>
        <row r="53">
          <cell r="F53" t="str">
            <v>AMA YOR PGCert SPIP 2019-20</v>
          </cell>
          <cell r="K53" t="str">
            <v/>
          </cell>
          <cell r="M53" t="str">
            <v>Supplementary Prescribing</v>
          </cell>
          <cell r="P53" t="str">
            <v>Audit</v>
          </cell>
          <cell r="Q53" t="str">
            <v>Assessment Day</v>
          </cell>
          <cell r="W53" t="str">
            <v>No</v>
          </cell>
          <cell r="AA53" t="str">
            <v>1. Reconfirm Approval</v>
          </cell>
        </row>
        <row r="54">
          <cell r="F54" t="str">
            <v>AMA YOR PGCert SPIP 2019-20</v>
          </cell>
          <cell r="K54" t="str">
            <v/>
          </cell>
          <cell r="M54" t="str">
            <v>Supplementary Prescribing</v>
          </cell>
          <cell r="P54" t="str">
            <v>Audit</v>
          </cell>
          <cell r="Q54" t="str">
            <v>Assessment Day</v>
          </cell>
          <cell r="W54" t="str">
            <v>No</v>
          </cell>
          <cell r="AA54" t="str">
            <v>1. Reconfirm Approval</v>
          </cell>
        </row>
        <row r="55">
          <cell r="F55" t="str">
            <v>AMD HER GCert SPIP 2019-20</v>
          </cell>
          <cell r="K55" t="str">
            <v/>
          </cell>
          <cell r="M55" t="str">
            <v>Supplementary Prescribing</v>
          </cell>
          <cell r="P55" t="str">
            <v>Declaration</v>
          </cell>
          <cell r="Q55" t="str">
            <v/>
          </cell>
          <cell r="W55" t="str">
            <v/>
          </cell>
          <cell r="AA55" t="str">
            <v>1. Reconfirm Approval</v>
          </cell>
        </row>
        <row r="56">
          <cell r="F56" t="str">
            <v>AMD SAL GCert / PGCert SPIP 2019-20</v>
          </cell>
          <cell r="K56" t="str">
            <v/>
          </cell>
          <cell r="M56" t="str">
            <v>Supplementary Prescribing</v>
          </cell>
          <cell r="P56" t="str">
            <v>Declaration</v>
          </cell>
          <cell r="Q56" t="str">
            <v/>
          </cell>
          <cell r="W56" t="str">
            <v/>
          </cell>
          <cell r="AA56" t="str">
            <v>1. Reconfirm Approval</v>
          </cell>
        </row>
        <row r="57">
          <cell r="F57" t="str">
            <v>AMD SAL GCert / PGCert SPIP 2019-20</v>
          </cell>
          <cell r="K57" t="str">
            <v/>
          </cell>
          <cell r="M57" t="str">
            <v>Supplementary Prescribing</v>
          </cell>
          <cell r="P57" t="str">
            <v>Declaration</v>
          </cell>
          <cell r="Q57" t="str">
            <v/>
          </cell>
          <cell r="W57" t="str">
            <v/>
          </cell>
          <cell r="AA57" t="str">
            <v>1. Reconfirm Approval</v>
          </cell>
        </row>
        <row r="58">
          <cell r="F58" t="str">
            <v>AMD UCS GCert SPIP 2019-20</v>
          </cell>
          <cell r="K58" t="str">
            <v/>
          </cell>
          <cell r="M58" t="str">
            <v>Supplementary Prescribing</v>
          </cell>
          <cell r="P58" t="str">
            <v>Declaration</v>
          </cell>
          <cell r="Q58" t="str">
            <v/>
          </cell>
          <cell r="W58" t="str">
            <v/>
          </cell>
          <cell r="AA58" t="str">
            <v>1. Reconfirm Approval</v>
          </cell>
        </row>
        <row r="59">
          <cell r="F59" t="str">
            <v>AMD UWE GCert SPIP 2019-20</v>
          </cell>
          <cell r="K59" t="str">
            <v/>
          </cell>
          <cell r="M59" t="str">
            <v>Supplementary Prescribing</v>
          </cell>
          <cell r="P59" t="str">
            <v>Declaration</v>
          </cell>
          <cell r="Q59" t="str">
            <v/>
          </cell>
          <cell r="W59" t="str">
            <v/>
          </cell>
          <cell r="AA59" t="str">
            <v>1. Reconfirm Approval</v>
          </cell>
        </row>
        <row r="60">
          <cell r="F60" t="str">
            <v>AMA ARU PGCert SPIP 2019-20</v>
          </cell>
          <cell r="K60" t="str">
            <v/>
          </cell>
          <cell r="M60" t="str">
            <v>Supplementary Prescribing, Independent Prescribing</v>
          </cell>
          <cell r="P60" t="str">
            <v>Audit</v>
          </cell>
          <cell r="Q60" t="str">
            <v>Assessment Day</v>
          </cell>
          <cell r="W60" t="str">
            <v>No</v>
          </cell>
          <cell r="AA60" t="str">
            <v>1. Reconfirm Approval</v>
          </cell>
        </row>
        <row r="61">
          <cell r="F61" t="str">
            <v>AMA ARU PGCert SPIP 2019-20</v>
          </cell>
          <cell r="K61" t="str">
            <v/>
          </cell>
          <cell r="M61" t="str">
            <v>Supplementary Prescribing, Independent Prescribing</v>
          </cell>
          <cell r="P61" t="str">
            <v>Audit</v>
          </cell>
          <cell r="Q61" t="str">
            <v>Assessment Day</v>
          </cell>
          <cell r="W61" t="str">
            <v>No</v>
          </cell>
          <cell r="AA61" t="str">
            <v>1. Reconfirm Approval</v>
          </cell>
        </row>
        <row r="62">
          <cell r="F62" t="str">
            <v>AMA BAN GCert SPIP 2019-20</v>
          </cell>
          <cell r="K62" t="str">
            <v/>
          </cell>
          <cell r="M62" t="str">
            <v>Supplementary Prescribing, Independent Prescribing</v>
          </cell>
          <cell r="P62" t="str">
            <v>Audit</v>
          </cell>
          <cell r="Q62" t="str">
            <v>Assessment Day</v>
          </cell>
          <cell r="W62" t="str">
            <v>No</v>
          </cell>
          <cell r="AA62" t="str">
            <v>1. Reconfirm Approval</v>
          </cell>
        </row>
        <row r="63">
          <cell r="F63" t="str">
            <v>AMD BCU PGCert / GCert SPIP 2019-20</v>
          </cell>
          <cell r="K63" t="str">
            <v/>
          </cell>
          <cell r="M63" t="str">
            <v>Supplementary Prescribing, Independent Prescribing</v>
          </cell>
          <cell r="P63" t="str">
            <v>Declaration</v>
          </cell>
          <cell r="Q63" t="str">
            <v/>
          </cell>
          <cell r="W63" t="str">
            <v/>
          </cell>
          <cell r="AA63" t="str">
            <v>1. Reconfirm Approval</v>
          </cell>
        </row>
        <row r="64">
          <cell r="F64" t="str">
            <v>AMD BCU PGCert / GCert SPIP 2019-20</v>
          </cell>
          <cell r="K64" t="str">
            <v/>
          </cell>
          <cell r="M64" t="str">
            <v>Supplementary Prescribing, Independent Prescribing</v>
          </cell>
          <cell r="P64" t="str">
            <v>Declaration</v>
          </cell>
          <cell r="Q64" t="str">
            <v/>
          </cell>
          <cell r="W64" t="str">
            <v/>
          </cell>
          <cell r="AA64" t="str">
            <v>1. Reconfirm Approval</v>
          </cell>
        </row>
        <row r="65">
          <cell r="F65" t="str">
            <v>AMD BCU PGCert / GCert SPIP 2019-20</v>
          </cell>
          <cell r="K65" t="str">
            <v/>
          </cell>
          <cell r="M65" t="str">
            <v>Supplementary Prescribing, Independent Prescribing</v>
          </cell>
          <cell r="P65" t="str">
            <v>Declaration</v>
          </cell>
          <cell r="Q65" t="str">
            <v/>
          </cell>
          <cell r="W65" t="str">
            <v/>
          </cell>
          <cell r="AA65" t="str">
            <v>1. Reconfirm Approval</v>
          </cell>
        </row>
        <row r="66">
          <cell r="F66" t="str">
            <v>AMD BCU PGCert / GCert SPIP 2019-20</v>
          </cell>
          <cell r="K66" t="str">
            <v/>
          </cell>
          <cell r="M66" t="str">
            <v>Supplementary Prescribing, Independent Prescribing</v>
          </cell>
          <cell r="P66" t="str">
            <v>Declaration</v>
          </cell>
          <cell r="Q66" t="str">
            <v/>
          </cell>
          <cell r="W66" t="str">
            <v/>
          </cell>
          <cell r="AA66" t="str">
            <v>1. Reconfirm Approval</v>
          </cell>
        </row>
        <row r="67">
          <cell r="F67" t="str">
            <v>AMD BCU PGCert / GCert SPIP 2019-20</v>
          </cell>
          <cell r="K67" t="str">
            <v/>
          </cell>
          <cell r="M67" t="str">
            <v>Supplementary Prescribing, Independent Prescribing</v>
          </cell>
          <cell r="P67" t="str">
            <v>Declaration</v>
          </cell>
          <cell r="Q67" t="str">
            <v/>
          </cell>
          <cell r="W67" t="str">
            <v/>
          </cell>
          <cell r="AA67" t="str">
            <v>1. Reconfirm Approval</v>
          </cell>
        </row>
        <row r="68">
          <cell r="F68" t="str">
            <v>AMD BCU PGCert / GCert SPIP 2019-20</v>
          </cell>
          <cell r="K68" t="str">
            <v/>
          </cell>
          <cell r="M68" t="str">
            <v>Supplementary Prescribing, Independent Prescribing</v>
          </cell>
          <cell r="P68" t="str">
            <v>Declaration</v>
          </cell>
          <cell r="Q68" t="str">
            <v/>
          </cell>
          <cell r="W68" t="str">
            <v/>
          </cell>
          <cell r="AA68" t="str">
            <v>1. Reconfirm Approval</v>
          </cell>
        </row>
        <row r="69">
          <cell r="F69" t="str">
            <v>AMD BOU GCert SPIP 2019-20</v>
          </cell>
          <cell r="K69" t="str">
            <v/>
          </cell>
          <cell r="M69" t="str">
            <v>Supplementary Prescribing, Independent Prescribing</v>
          </cell>
          <cell r="P69" t="str">
            <v>Declaration</v>
          </cell>
          <cell r="Q69" t="str">
            <v/>
          </cell>
          <cell r="W69" t="str">
            <v/>
          </cell>
          <cell r="AA69" t="str">
            <v>1. Reconfirm Approval</v>
          </cell>
        </row>
        <row r="70">
          <cell r="F70" t="str">
            <v>AMA BNU GCert / PGCert SPIP 2019-20</v>
          </cell>
          <cell r="K70" t="str">
            <v/>
          </cell>
          <cell r="M70" t="str">
            <v>Supplementary Prescribing, Independent Prescribing</v>
          </cell>
          <cell r="P70" t="str">
            <v>Audit</v>
          </cell>
          <cell r="Q70" t="str">
            <v>Assessment Day</v>
          </cell>
          <cell r="W70" t="str">
            <v>No</v>
          </cell>
          <cell r="AA70" t="str">
            <v>1. Reconfirm Approval</v>
          </cell>
        </row>
        <row r="71">
          <cell r="F71" t="str">
            <v>AMA BNU GCert / PGCert SPIP 2019-20</v>
          </cell>
          <cell r="K71" t="str">
            <v/>
          </cell>
          <cell r="M71" t="str">
            <v>Supplementary Prescribing, Independent Prescribing</v>
          </cell>
          <cell r="P71" t="str">
            <v>Audit</v>
          </cell>
          <cell r="Q71" t="str">
            <v>Assessment Day</v>
          </cell>
          <cell r="W71" t="str">
            <v>No</v>
          </cell>
          <cell r="AA71" t="str">
            <v>1. Reconfirm Approval</v>
          </cell>
        </row>
        <row r="72">
          <cell r="F72" t="str">
            <v>AMA CAR PGCert SPIP 2019-20</v>
          </cell>
          <cell r="K72" t="str">
            <v/>
          </cell>
          <cell r="M72" t="str">
            <v>Supplementary Prescribing, Independent Prescribing</v>
          </cell>
          <cell r="P72" t="str">
            <v>Audit</v>
          </cell>
          <cell r="Q72" t="str">
            <v>Assessment Day</v>
          </cell>
          <cell r="W72" t="str">
            <v>Yes</v>
          </cell>
          <cell r="AA72" t="str">
            <v>1. Reconfirm Approval</v>
          </cell>
        </row>
        <row r="73">
          <cell r="F73" t="str">
            <v>AMA CIU GCert SPIP 2019-20</v>
          </cell>
          <cell r="K73" t="str">
            <v/>
          </cell>
          <cell r="M73" t="str">
            <v>Supplementary Prescribing, Independent Prescribing</v>
          </cell>
          <cell r="P73" t="str">
            <v>Audit</v>
          </cell>
          <cell r="Q73" t="str">
            <v>Assessment Day</v>
          </cell>
          <cell r="W73" t="str">
            <v>No</v>
          </cell>
          <cell r="AA73" t="str">
            <v>1. Reconfirm Approval</v>
          </cell>
        </row>
        <row r="74">
          <cell r="F74" t="str">
            <v>AMA EHU GCert / PGCert SPIP 2019-20</v>
          </cell>
          <cell r="K74" t="str">
            <v/>
          </cell>
          <cell r="M74" t="str">
            <v>Supplementary Prescribing, Independent Prescribing</v>
          </cell>
          <cell r="P74" t="str">
            <v>Audit</v>
          </cell>
          <cell r="Q74" t="str">
            <v>Assessment Day</v>
          </cell>
          <cell r="W74" t="str">
            <v>No</v>
          </cell>
          <cell r="AA74" t="str">
            <v>1. Reconfirm Approval</v>
          </cell>
        </row>
        <row r="75">
          <cell r="F75" t="str">
            <v>AMA EHU GCert / PGCert SPIP 2019-20</v>
          </cell>
          <cell r="K75" t="str">
            <v/>
          </cell>
          <cell r="M75" t="str">
            <v>Supplementary Prescribing, Independent Prescribing</v>
          </cell>
          <cell r="P75" t="str">
            <v>Audit</v>
          </cell>
          <cell r="Q75" t="str">
            <v>Assessment Day</v>
          </cell>
          <cell r="W75" t="str">
            <v>No</v>
          </cell>
          <cell r="AA75" t="str">
            <v>1. Reconfirm Approval</v>
          </cell>
        </row>
        <row r="76">
          <cell r="F76" t="str">
            <v>AMA NAP GCert SP / SPIP 2019-20</v>
          </cell>
          <cell r="K76" t="str">
            <v/>
          </cell>
          <cell r="M76" t="str">
            <v>Supplementary Prescribing, Independent Prescribing</v>
          </cell>
          <cell r="P76" t="str">
            <v>Audit</v>
          </cell>
          <cell r="Q76" t="str">
            <v>Assessment Day</v>
          </cell>
          <cell r="W76" t="str">
            <v>No</v>
          </cell>
          <cell r="AA76" t="str">
            <v>1. Reconfirm Approval</v>
          </cell>
        </row>
        <row r="77">
          <cell r="F77" t="str">
            <v>AMD COV Cert / GCert / PGCert SPIP 2019-20</v>
          </cell>
          <cell r="K77" t="str">
            <v/>
          </cell>
          <cell r="M77" t="str">
            <v>Supplementary Prescribing, Independent Prescribing</v>
          </cell>
          <cell r="P77" t="str">
            <v>Declaration</v>
          </cell>
          <cell r="Q77" t="str">
            <v/>
          </cell>
          <cell r="W77" t="str">
            <v/>
          </cell>
          <cell r="AA77" t="str">
            <v>1. Reconfirm Approval</v>
          </cell>
        </row>
        <row r="78">
          <cell r="F78" t="str">
            <v>AMD COV Cert / GCert / PGCert SPIP 2019-20</v>
          </cell>
          <cell r="K78" t="str">
            <v/>
          </cell>
          <cell r="M78" t="str">
            <v>Supplementary Prescribing, Independent Prescribing</v>
          </cell>
          <cell r="P78" t="str">
            <v>Declaration</v>
          </cell>
          <cell r="Q78" t="str">
            <v/>
          </cell>
          <cell r="W78" t="str">
            <v/>
          </cell>
          <cell r="AA78" t="str">
            <v>1. Reconfirm Approval</v>
          </cell>
        </row>
        <row r="79">
          <cell r="F79" t="str">
            <v>AMD COV Cert / GCert / PGCert SPIP 2019-20</v>
          </cell>
          <cell r="K79" t="str">
            <v/>
          </cell>
          <cell r="M79" t="str">
            <v>Supplementary Prescribing, Independent Prescribing</v>
          </cell>
          <cell r="P79" t="str">
            <v>Declaration</v>
          </cell>
          <cell r="Q79" t="str">
            <v/>
          </cell>
          <cell r="W79" t="str">
            <v/>
          </cell>
          <cell r="AA79" t="str">
            <v>1. Reconfirm Approval</v>
          </cell>
        </row>
        <row r="80">
          <cell r="F80" t="str">
            <v>AMD DMU GCert / PGCert SPIP 2019-20</v>
          </cell>
          <cell r="K80" t="str">
            <v/>
          </cell>
          <cell r="M80" t="str">
            <v>Supplementary Prescribing, Independent Prescribing</v>
          </cell>
          <cell r="P80" t="str">
            <v>Declaration</v>
          </cell>
          <cell r="Q80" t="str">
            <v/>
          </cell>
          <cell r="W80" t="str">
            <v/>
          </cell>
          <cell r="AA80" t="str">
            <v>1. Reconfirm Approval</v>
          </cell>
        </row>
        <row r="81">
          <cell r="F81" t="str">
            <v>AMA GCU GCert SPIP 2019-20</v>
          </cell>
          <cell r="K81" t="str">
            <v/>
          </cell>
          <cell r="M81" t="str">
            <v>Supplementary Prescribing, Independent Prescribing</v>
          </cell>
          <cell r="P81" t="str">
            <v>Audit</v>
          </cell>
          <cell r="Q81" t="str">
            <v>Assessment Day</v>
          </cell>
          <cell r="W81" t="str">
            <v>No</v>
          </cell>
          <cell r="AA81" t="str">
            <v>1. Reconfirm Approval</v>
          </cell>
        </row>
        <row r="82">
          <cell r="F82" t="str">
            <v>AMA GCU GCert SPIP 2019-20</v>
          </cell>
          <cell r="K82" t="str">
            <v/>
          </cell>
          <cell r="M82" t="str">
            <v>Supplementary Prescribing, Independent Prescribing</v>
          </cell>
          <cell r="P82" t="str">
            <v>Audit</v>
          </cell>
          <cell r="Q82" t="str">
            <v>Assessment Day</v>
          </cell>
          <cell r="W82" t="str">
            <v>No</v>
          </cell>
          <cell r="AA82" t="str">
            <v>1. Reconfirm Approval</v>
          </cell>
        </row>
        <row r="83">
          <cell r="F83" t="str">
            <v>AMA GCU GCert SPIP 2019-20</v>
          </cell>
          <cell r="K83" t="str">
            <v/>
          </cell>
          <cell r="M83" t="str">
            <v>Supplementary Prescribing, Independent Prescribing</v>
          </cell>
          <cell r="P83" t="str">
            <v>Audit</v>
          </cell>
          <cell r="Q83" t="str">
            <v>Assessment Day</v>
          </cell>
          <cell r="W83" t="str">
            <v>No</v>
          </cell>
          <cell r="AA83" t="str">
            <v>1. Reconfirm Approval</v>
          </cell>
        </row>
        <row r="84">
          <cell r="F84" t="str">
            <v>AMA GLY Cert / GCert / PGCert SPIP 2019-20</v>
          </cell>
          <cell r="K84" t="str">
            <v/>
          </cell>
          <cell r="M84" t="str">
            <v>Supplementary Prescribing, Independent Prescribing</v>
          </cell>
          <cell r="P84" t="str">
            <v>Audit</v>
          </cell>
          <cell r="Q84" t="str">
            <v>Assessment Day</v>
          </cell>
          <cell r="W84" t="str">
            <v>Yes</v>
          </cell>
          <cell r="AA84" t="str">
            <v>1. Reconfirm Approval</v>
          </cell>
        </row>
        <row r="85">
          <cell r="F85" t="str">
            <v>AMA KEE PGCert SPIP 2019-20</v>
          </cell>
          <cell r="K85" t="str">
            <v/>
          </cell>
          <cell r="M85" t="str">
            <v>Supplementary Prescribing, Independent Prescribing</v>
          </cell>
          <cell r="P85" t="str">
            <v>Audit</v>
          </cell>
          <cell r="Q85" t="str">
            <v>Assessment Day</v>
          </cell>
          <cell r="W85" t="str">
            <v>No</v>
          </cell>
          <cell r="AA85" t="str">
            <v>1. Reconfirm Approval</v>
          </cell>
        </row>
        <row r="86">
          <cell r="F86" t="str">
            <v>AMA LMU GCert SPIP 2019-20</v>
          </cell>
          <cell r="K86" t="str">
            <v/>
          </cell>
          <cell r="M86" t="str">
            <v>Supplementary Prescribing, Independent Prescribing</v>
          </cell>
          <cell r="P86" t="str">
            <v>Audit</v>
          </cell>
          <cell r="Q86" t="str">
            <v>Assessment Day</v>
          </cell>
          <cell r="W86" t="str">
            <v>Yes</v>
          </cell>
          <cell r="AA86" t="str">
            <v>1. Reconfirm Approval</v>
          </cell>
        </row>
        <row r="87">
          <cell r="F87" t="str">
            <v>AMA LSB PGCert SPIP 2019-20</v>
          </cell>
          <cell r="K87" t="str">
            <v/>
          </cell>
          <cell r="M87" t="str">
            <v>Supplementary Prescribing, Independent Prescribing</v>
          </cell>
          <cell r="P87" t="str">
            <v>Audit</v>
          </cell>
          <cell r="Q87" t="str">
            <v>Assessment Day</v>
          </cell>
          <cell r="W87" t="str">
            <v>Yes</v>
          </cell>
          <cell r="AA87" t="str">
            <v>1. Reconfirm Approval</v>
          </cell>
        </row>
        <row r="88">
          <cell r="F88" t="str">
            <v>AMA LSB PGCert SPIP 2019-20</v>
          </cell>
          <cell r="K88" t="str">
            <v/>
          </cell>
          <cell r="M88" t="str">
            <v>Supplementary Prescribing, Independent Prescribing</v>
          </cell>
          <cell r="P88" t="str">
            <v>Audit</v>
          </cell>
          <cell r="Q88" t="str">
            <v>Assessment Day</v>
          </cell>
          <cell r="W88" t="str">
            <v>Yes</v>
          </cell>
          <cell r="AA88" t="str">
            <v>1. Reconfirm Approval</v>
          </cell>
        </row>
        <row r="89">
          <cell r="F89" t="str">
            <v>AMA MSP PGCert SPIP 2019-20</v>
          </cell>
          <cell r="K89" t="str">
            <v/>
          </cell>
          <cell r="M89" t="str">
            <v>Supplementary Prescribing, Independent Prescribing</v>
          </cell>
          <cell r="P89" t="str">
            <v>Audit</v>
          </cell>
          <cell r="Q89" t="str">
            <v>Assessment Day</v>
          </cell>
          <cell r="W89" t="str">
            <v>No</v>
          </cell>
          <cell r="AA89" t="str">
            <v>1. Reconfirm Approval</v>
          </cell>
        </row>
        <row r="90">
          <cell r="F90" t="str">
            <v>AMD LJM PGCert SPIP 2019-20</v>
          </cell>
          <cell r="K90" t="str">
            <v/>
          </cell>
          <cell r="M90" t="str">
            <v>Supplementary Prescribing, Independent Prescribing</v>
          </cell>
          <cell r="P90" t="str">
            <v>Declaration</v>
          </cell>
          <cell r="Q90" t="str">
            <v/>
          </cell>
          <cell r="W90" t="str">
            <v/>
          </cell>
          <cell r="AA90" t="str">
            <v>1. Reconfirm Approval</v>
          </cell>
        </row>
        <row r="91">
          <cell r="F91" t="str">
            <v>AMD MMU GCert SPIP 2019-20</v>
          </cell>
          <cell r="K91" t="str">
            <v/>
          </cell>
          <cell r="M91" t="str">
            <v>Supplementary Prescribing, Independent Prescribing</v>
          </cell>
          <cell r="P91" t="str">
            <v>Declaration</v>
          </cell>
          <cell r="Q91" t="str">
            <v/>
          </cell>
          <cell r="W91" t="str">
            <v/>
          </cell>
          <cell r="AA91" t="str">
            <v>1. Reconfirm Approval</v>
          </cell>
        </row>
        <row r="92">
          <cell r="F92" t="str">
            <v>AMA RGU PGCert SPIP 2019-20</v>
          </cell>
          <cell r="K92" t="str">
            <v/>
          </cell>
          <cell r="M92" t="str">
            <v>Supplementary Prescribing, Independent Prescribing</v>
          </cell>
          <cell r="P92" t="str">
            <v>Audit</v>
          </cell>
          <cell r="Q92" t="str">
            <v>Assessment Day</v>
          </cell>
          <cell r="W92" t="str">
            <v>No</v>
          </cell>
          <cell r="AA92" t="str">
            <v>1. Reconfirm Approval</v>
          </cell>
        </row>
        <row r="93">
          <cell r="F93" t="str">
            <v>AMA RGU PGCert SPIP 2019-20</v>
          </cell>
          <cell r="K93" t="str">
            <v/>
          </cell>
          <cell r="M93" t="str">
            <v>Supplementary Prescribing, Independent Prescribing</v>
          </cell>
          <cell r="P93" t="str">
            <v>Audit</v>
          </cell>
          <cell r="Q93" t="str">
            <v>Assessment Day</v>
          </cell>
          <cell r="W93" t="str">
            <v>No</v>
          </cell>
          <cell r="AA93" t="str">
            <v>1. Reconfirm Approval</v>
          </cell>
        </row>
        <row r="94">
          <cell r="F94" t="str">
            <v>AMD OBU PGCert SPIP 2019-20</v>
          </cell>
          <cell r="K94" t="str">
            <v/>
          </cell>
          <cell r="M94" t="str">
            <v>Supplementary Prescribing, Independent Prescribing</v>
          </cell>
          <cell r="P94" t="str">
            <v>Declaration</v>
          </cell>
          <cell r="Q94" t="str">
            <v/>
          </cell>
          <cell r="W94" t="str">
            <v/>
          </cell>
          <cell r="AA94" t="str">
            <v>1. Reconfirm Approval</v>
          </cell>
        </row>
        <row r="95">
          <cell r="F95" t="str">
            <v>AMA SHU GCert SPIP 2019-20</v>
          </cell>
          <cell r="K95" t="str">
            <v/>
          </cell>
          <cell r="M95" t="str">
            <v>Supplementary Prescribing, Independent Prescribing</v>
          </cell>
          <cell r="P95" t="str">
            <v>Audit</v>
          </cell>
          <cell r="Q95" t="str">
            <v>Assessment Day</v>
          </cell>
          <cell r="W95" t="str">
            <v>No</v>
          </cell>
          <cell r="AA95" t="str">
            <v>1. Reconfirm Approval</v>
          </cell>
        </row>
        <row r="96">
          <cell r="F96" t="str">
            <v>AMA TEE PGCert / GCert SPIP 2019-20</v>
          </cell>
          <cell r="K96" t="str">
            <v/>
          </cell>
          <cell r="M96" t="str">
            <v>Supplementary Prescribing, Independent Prescribing</v>
          </cell>
          <cell r="P96" t="str">
            <v>Audit</v>
          </cell>
          <cell r="Q96" t="str">
            <v>Assessment Day</v>
          </cell>
          <cell r="W96" t="str">
            <v>No</v>
          </cell>
          <cell r="AA96" t="str">
            <v>1. Reconfirm Approval</v>
          </cell>
        </row>
        <row r="97">
          <cell r="F97" t="str">
            <v>AMA TEE PGCert / GCert SPIP 2019-20</v>
          </cell>
          <cell r="K97" t="str">
            <v/>
          </cell>
          <cell r="M97" t="str">
            <v>Supplementary Prescribing, Independent Prescribing</v>
          </cell>
          <cell r="P97" t="str">
            <v>Audit</v>
          </cell>
          <cell r="Q97" t="str">
            <v>Assessment Day</v>
          </cell>
          <cell r="W97" t="str">
            <v>No</v>
          </cell>
          <cell r="AA97" t="str">
            <v>1. Reconfirm Approval</v>
          </cell>
        </row>
        <row r="98">
          <cell r="F98" t="str">
            <v>AMA TEE PGCert / GCert SPIP 2019-20</v>
          </cell>
          <cell r="K98" t="str">
            <v/>
          </cell>
          <cell r="M98" t="str">
            <v>Supplementary Prescribing, Independent Prescribing</v>
          </cell>
          <cell r="P98" t="str">
            <v>Audit</v>
          </cell>
          <cell r="Q98" t="str">
            <v>Assessment Day</v>
          </cell>
          <cell r="W98" t="str">
            <v>No</v>
          </cell>
          <cell r="AA98" t="str">
            <v>1. Reconfirm Approval</v>
          </cell>
        </row>
        <row r="99">
          <cell r="F99" t="str">
            <v>AMA BOL PGCert SPIP 2019-20</v>
          </cell>
          <cell r="K99" t="str">
            <v/>
          </cell>
          <cell r="M99" t="str">
            <v>Supplementary Prescribing, Independent Prescribing</v>
          </cell>
          <cell r="P99" t="str">
            <v>Audit</v>
          </cell>
          <cell r="Q99" t="str">
            <v>Assessment Day</v>
          </cell>
          <cell r="W99" t="str">
            <v>Yes</v>
          </cell>
          <cell r="AA99" t="str">
            <v>1. Reconfirm Approval</v>
          </cell>
        </row>
        <row r="100">
          <cell r="F100" t="str">
            <v>AMA BOL PGCert SPIP 2019-20</v>
          </cell>
          <cell r="K100" t="str">
            <v/>
          </cell>
          <cell r="M100" t="str">
            <v>Supplementary Prescribing, Independent Prescribing</v>
          </cell>
          <cell r="P100" t="str">
            <v>Audit</v>
          </cell>
          <cell r="Q100" t="str">
            <v>Assessment Day</v>
          </cell>
          <cell r="W100" t="str">
            <v>Yes</v>
          </cell>
          <cell r="AA100" t="str">
            <v>1. Reconfirm Approval</v>
          </cell>
        </row>
        <row r="101">
          <cell r="F101" t="str">
            <v>AMA NOR PGCert SPIP 2019-20</v>
          </cell>
          <cell r="K101" t="str">
            <v/>
          </cell>
          <cell r="M101" t="str">
            <v>Supplementary Prescribing, Independent Prescribing</v>
          </cell>
          <cell r="P101" t="str">
            <v>Audit</v>
          </cell>
          <cell r="Q101" t="str">
            <v>Assessment Day</v>
          </cell>
          <cell r="W101" t="str">
            <v>No</v>
          </cell>
          <cell r="AA101" t="str">
            <v>1. Reconfirm Approval</v>
          </cell>
        </row>
        <row r="102">
          <cell r="F102" t="str">
            <v>AMA DUN Cert / PGCert SPIP 2019-20</v>
          </cell>
          <cell r="K102" t="str">
            <v/>
          </cell>
          <cell r="M102" t="str">
            <v>Supplementary Prescribing, Independent Prescribing</v>
          </cell>
          <cell r="P102" t="str">
            <v>Audit</v>
          </cell>
          <cell r="Q102" t="str">
            <v>Assessment Day</v>
          </cell>
          <cell r="W102" t="str">
            <v>Yes</v>
          </cell>
          <cell r="AA102" t="str">
            <v>1. Reconfirm Approval</v>
          </cell>
        </row>
        <row r="103">
          <cell r="F103" t="str">
            <v>AMA DUN Cert / PGCert SPIP 2019-20</v>
          </cell>
          <cell r="K103" t="str">
            <v/>
          </cell>
          <cell r="M103" t="str">
            <v>Supplementary Prescribing, Independent Prescribing</v>
          </cell>
          <cell r="P103" t="str">
            <v>Audit</v>
          </cell>
          <cell r="Q103" t="str">
            <v>Assessment Day</v>
          </cell>
          <cell r="W103" t="str">
            <v>Yes</v>
          </cell>
          <cell r="AA103" t="str">
            <v>1. Reconfirm Approval</v>
          </cell>
        </row>
        <row r="104">
          <cell r="F104" t="str">
            <v>AMA ESS Cert SPIP 2019-20</v>
          </cell>
          <cell r="K104" t="str">
            <v/>
          </cell>
          <cell r="M104" t="str">
            <v>Supplementary Prescribing, Independent Prescribing</v>
          </cell>
          <cell r="P104" t="str">
            <v>Audit</v>
          </cell>
          <cell r="Q104" t="str">
            <v>Assessment Day</v>
          </cell>
          <cell r="W104" t="str">
            <v>No</v>
          </cell>
          <cell r="AA104" t="str">
            <v>1. Reconfirm Approval</v>
          </cell>
        </row>
        <row r="105">
          <cell r="F105" t="str">
            <v>AMD SGU GCert SPIP 2019-20</v>
          </cell>
          <cell r="K105" t="str">
            <v/>
          </cell>
          <cell r="M105" t="str">
            <v>Supplementary Prescribing, Independent Prescribing</v>
          </cell>
          <cell r="P105" t="str">
            <v>Declaration</v>
          </cell>
          <cell r="Q105" t="str">
            <v/>
          </cell>
          <cell r="W105" t="str">
            <v/>
          </cell>
          <cell r="AA105" t="str">
            <v>1. Reconfirm Approval</v>
          </cell>
        </row>
        <row r="106">
          <cell r="F106" t="str">
            <v>AMD STA GCert SPIP 2019-20</v>
          </cell>
          <cell r="K106" t="str">
            <v/>
          </cell>
          <cell r="M106" t="str">
            <v>Supplementary Prescribing, Independent Prescribing</v>
          </cell>
          <cell r="P106" t="str">
            <v>Declaration</v>
          </cell>
          <cell r="Q106" t="str">
            <v/>
          </cell>
          <cell r="W106" t="str">
            <v/>
          </cell>
          <cell r="AA106" t="str">
            <v>1. Reconfirm Approval</v>
          </cell>
        </row>
        <row r="107">
          <cell r="F107" t="str">
            <v>AMD STA GCert SPIP 2019-20</v>
          </cell>
          <cell r="K107" t="str">
            <v/>
          </cell>
          <cell r="M107" t="str">
            <v>Supplementary Prescribing, Independent Prescribing</v>
          </cell>
          <cell r="P107" t="str">
            <v>Declaration</v>
          </cell>
          <cell r="Q107" t="str">
            <v/>
          </cell>
          <cell r="W107" t="str">
            <v/>
          </cell>
          <cell r="AA107" t="str">
            <v>1. Reconfirm Approval</v>
          </cell>
        </row>
        <row r="108">
          <cell r="F108" t="str">
            <v>AMD SWA PGCert SPIP 2019-20</v>
          </cell>
          <cell r="K108" t="str">
            <v/>
          </cell>
          <cell r="M108" t="str">
            <v>Supplementary Prescribing, Independent Prescribing</v>
          </cell>
          <cell r="P108" t="str">
            <v>Declaration</v>
          </cell>
          <cell r="Q108" t="str">
            <v/>
          </cell>
          <cell r="W108" t="str">
            <v/>
          </cell>
          <cell r="AA108" t="str">
            <v>1. Reconfirm Approval</v>
          </cell>
        </row>
        <row r="109">
          <cell r="F109" t="str">
            <v>AMA PLY GCert / PGCert SPIP 2019-20</v>
          </cell>
          <cell r="K109" t="str">
            <v/>
          </cell>
          <cell r="M109" t="str">
            <v>Supplementary Prescribing, Independent Prescribing</v>
          </cell>
          <cell r="P109" t="str">
            <v>Audit</v>
          </cell>
          <cell r="Q109" t="str">
            <v>Assessment Day</v>
          </cell>
          <cell r="W109" t="str">
            <v>No</v>
          </cell>
          <cell r="AA109" t="str">
            <v>1. Reconfirm Approval</v>
          </cell>
        </row>
        <row r="110">
          <cell r="F110" t="str">
            <v>AMA PLY GCert / PGCert SPIP 2019-20</v>
          </cell>
          <cell r="K110" t="str">
            <v/>
          </cell>
          <cell r="M110" t="str">
            <v>Supplementary Prescribing, Independent Prescribing</v>
          </cell>
          <cell r="P110" t="str">
            <v>Audit</v>
          </cell>
          <cell r="Q110" t="str">
            <v>Assessment Day</v>
          </cell>
          <cell r="W110" t="str">
            <v>No</v>
          </cell>
          <cell r="AA110" t="str">
            <v>1. Reconfirm Approval</v>
          </cell>
        </row>
        <row r="111">
          <cell r="F111" t="str">
            <v>AMA USW GCert SPIP 2019-20</v>
          </cell>
          <cell r="K111" t="str">
            <v/>
          </cell>
          <cell r="M111" t="str">
            <v>Supplementary Prescribing, Independent Prescribing</v>
          </cell>
          <cell r="P111" t="str">
            <v>Audit</v>
          </cell>
          <cell r="Q111" t="str">
            <v>Assessment Day</v>
          </cell>
          <cell r="W111" t="str">
            <v>Yes</v>
          </cell>
          <cell r="AA111" t="str">
            <v>1. Reconfirm Approval</v>
          </cell>
        </row>
        <row r="112">
          <cell r="F112" t="str">
            <v>AMA STI GCert SPIP 2019-20</v>
          </cell>
          <cell r="K112" t="str">
            <v/>
          </cell>
          <cell r="M112" t="str">
            <v>Supplementary Prescribing, Independent Prescribing</v>
          </cell>
          <cell r="P112" t="str">
            <v>Audit</v>
          </cell>
          <cell r="Q112" t="str">
            <v>Assessment Day</v>
          </cell>
          <cell r="W112" t="str">
            <v>No</v>
          </cell>
          <cell r="AA112" t="str">
            <v>1. Reconfirm Approval</v>
          </cell>
        </row>
        <row r="113">
          <cell r="F113" t="str">
            <v>AMA UWS GCert SPIP 2019-20</v>
          </cell>
          <cell r="K113" t="str">
            <v/>
          </cell>
          <cell r="M113" t="str">
            <v>Supplementary Prescribing, Independent Prescribing</v>
          </cell>
          <cell r="P113" t="str">
            <v>Audit</v>
          </cell>
          <cell r="Q113" t="str">
            <v>Assessment Day</v>
          </cell>
          <cell r="W113" t="str">
            <v>No</v>
          </cell>
          <cell r="AA113" t="str">
            <v>1. Reconfirm Approval</v>
          </cell>
        </row>
        <row r="114">
          <cell r="F114" t="str">
            <v>AMA UWS GCert SPIP 2019-20</v>
          </cell>
          <cell r="K114" t="str">
            <v/>
          </cell>
          <cell r="M114" t="str">
            <v>Supplementary Prescribing, Independent Prescribing</v>
          </cell>
          <cell r="P114" t="str">
            <v>Audit</v>
          </cell>
          <cell r="Q114" t="str">
            <v>Assessment Day</v>
          </cell>
          <cell r="W114" t="str">
            <v>No</v>
          </cell>
          <cell r="AA114" t="str">
            <v>1. Reconfirm Approval</v>
          </cell>
        </row>
        <row r="115">
          <cell r="F115" t="str">
            <v>AMA UWS GCert SPIP 2019-20</v>
          </cell>
          <cell r="K115" t="str">
            <v/>
          </cell>
          <cell r="M115" t="str">
            <v>Supplementary Prescribing, Independent Prescribing</v>
          </cell>
          <cell r="P115" t="str">
            <v>Audit</v>
          </cell>
          <cell r="Q115" t="str">
            <v>Assessment Day</v>
          </cell>
          <cell r="W115" t="str">
            <v>No</v>
          </cell>
          <cell r="AA115" t="str">
            <v>1. Reconfirm Approval</v>
          </cell>
        </row>
        <row r="116">
          <cell r="F116" t="str">
            <v>AMD BIR Cert SPIP 2019-20</v>
          </cell>
          <cell r="K116" t="str">
            <v/>
          </cell>
          <cell r="M116" t="str">
            <v>Supplementary Prescribing, Independent Prescribing</v>
          </cell>
          <cell r="P116" t="str">
            <v>Declaration</v>
          </cell>
          <cell r="Q116" t="str">
            <v/>
          </cell>
          <cell r="W116" t="str">
            <v/>
          </cell>
          <cell r="AA116" t="str">
            <v>1. Reconfirm Approval</v>
          </cell>
        </row>
        <row r="117">
          <cell r="F117" t="str">
            <v>AMD BRA GCert SPIP 2019-20</v>
          </cell>
          <cell r="K117" t="str">
            <v/>
          </cell>
          <cell r="M117" t="str">
            <v>Supplementary Prescribing, Independent Prescribing</v>
          </cell>
          <cell r="P117" t="str">
            <v>Declaration</v>
          </cell>
          <cell r="Q117" t="str">
            <v/>
          </cell>
          <cell r="W117" t="str">
            <v/>
          </cell>
          <cell r="AA117" t="str">
            <v>1. Reconfirm Approval</v>
          </cell>
        </row>
        <row r="118">
          <cell r="F118" t="str">
            <v>AMD BRI GCert SPIP 2019-20</v>
          </cell>
          <cell r="K118" t="str">
            <v/>
          </cell>
          <cell r="M118" t="str">
            <v>Supplementary Prescribing, Independent Prescribing</v>
          </cell>
          <cell r="P118" t="str">
            <v>Declaration</v>
          </cell>
          <cell r="Q118" t="str">
            <v/>
          </cell>
          <cell r="W118" t="str">
            <v/>
          </cell>
          <cell r="AA118" t="str">
            <v>1. Reconfirm Approval</v>
          </cell>
        </row>
        <row r="119">
          <cell r="F119" t="str">
            <v>AMD CLA GCert SPIP 2019-20</v>
          </cell>
          <cell r="K119" t="str">
            <v/>
          </cell>
          <cell r="M119" t="str">
            <v>Supplementary Prescribing, Independent Prescribing</v>
          </cell>
          <cell r="P119" t="str">
            <v>Declaration</v>
          </cell>
          <cell r="Q119" t="str">
            <v/>
          </cell>
          <cell r="W119" t="str">
            <v/>
          </cell>
          <cell r="AA119" t="str">
            <v>1. Reconfirm Approval</v>
          </cell>
        </row>
        <row r="120">
          <cell r="F120" t="str">
            <v>AMD CHE GCert SPIP 2019-20</v>
          </cell>
          <cell r="K120" t="str">
            <v/>
          </cell>
          <cell r="M120" t="str">
            <v>Supplementary Prescribing, Independent Prescribing</v>
          </cell>
          <cell r="P120" t="str">
            <v>Declaration</v>
          </cell>
          <cell r="Q120" t="str">
            <v/>
          </cell>
          <cell r="W120" t="str">
            <v/>
          </cell>
          <cell r="AA120" t="str">
            <v>1. Reconfirm Approval</v>
          </cell>
        </row>
        <row r="121">
          <cell r="F121" t="str">
            <v>AMD CUM GCert / PGCert SPIP 2019-20</v>
          </cell>
          <cell r="K121" t="str">
            <v/>
          </cell>
          <cell r="M121" t="str">
            <v>Supplementary Prescribing, Independent Prescribing</v>
          </cell>
          <cell r="P121" t="str">
            <v>Declaration</v>
          </cell>
          <cell r="Q121" t="str">
            <v/>
          </cell>
          <cell r="W121" t="str">
            <v/>
          </cell>
          <cell r="AA121" t="str">
            <v>1. Reconfirm Approval</v>
          </cell>
        </row>
        <row r="122">
          <cell r="F122" t="str">
            <v>AMD CUM GCert / PGCert SPIP 2019-20</v>
          </cell>
          <cell r="K122" t="str">
            <v/>
          </cell>
          <cell r="M122" t="str">
            <v>Supplementary Prescribing, Independent Prescribing</v>
          </cell>
          <cell r="P122" t="str">
            <v>Declaration</v>
          </cell>
          <cell r="Q122" t="str">
            <v/>
          </cell>
          <cell r="W122" t="str">
            <v/>
          </cell>
          <cell r="AA122" t="str">
            <v>1. Reconfirm Approval</v>
          </cell>
        </row>
        <row r="123">
          <cell r="F123" t="str">
            <v>AMD CUM GCert / PGCert SPIP 2019-20</v>
          </cell>
          <cell r="K123" t="str">
            <v/>
          </cell>
          <cell r="M123" t="str">
            <v>Supplementary Prescribing, Independent Prescribing</v>
          </cell>
          <cell r="P123" t="str">
            <v>Declaration</v>
          </cell>
          <cell r="Q123" t="str">
            <v/>
          </cell>
          <cell r="W123" t="str">
            <v/>
          </cell>
          <cell r="AA123" t="str">
            <v>1. Reconfirm Approval</v>
          </cell>
        </row>
        <row r="124">
          <cell r="F124" t="str">
            <v>AMD CUM GCert / PGCert SPIP 2019-20</v>
          </cell>
          <cell r="K124" t="str">
            <v/>
          </cell>
          <cell r="M124" t="str">
            <v>Supplementary Prescribing, Independent Prescribing</v>
          </cell>
          <cell r="P124" t="str">
            <v>Declaration</v>
          </cell>
          <cell r="Q124" t="str">
            <v/>
          </cell>
          <cell r="W124" t="str">
            <v/>
          </cell>
          <cell r="AA124" t="str">
            <v>1. Reconfirm Approval</v>
          </cell>
        </row>
        <row r="125">
          <cell r="F125" t="str">
            <v>AMD DER Cert SPIP 2019-20</v>
          </cell>
          <cell r="K125" t="str">
            <v/>
          </cell>
          <cell r="M125" t="str">
            <v>Supplementary Prescribing, Independent Prescribing</v>
          </cell>
          <cell r="P125" t="str">
            <v>Declaration</v>
          </cell>
          <cell r="Q125" t="str">
            <v/>
          </cell>
          <cell r="W125" t="str">
            <v/>
          </cell>
          <cell r="AA125" t="str">
            <v>1. Reconfirm Approval</v>
          </cell>
        </row>
        <row r="126">
          <cell r="F126" t="str">
            <v>AMD DER Cert SPIP 2019-20</v>
          </cell>
          <cell r="K126" t="str">
            <v/>
          </cell>
          <cell r="M126" t="str">
            <v>Supplementary Prescribing, Independent Prescribing</v>
          </cell>
          <cell r="P126" t="str">
            <v>Declaration</v>
          </cell>
          <cell r="Q126" t="str">
            <v/>
          </cell>
          <cell r="W126" t="str">
            <v/>
          </cell>
          <cell r="AA126" t="str">
            <v>1. Reconfirm Approval</v>
          </cell>
        </row>
        <row r="127">
          <cell r="F127" t="str">
            <v>AMD DER Cert SPIP 2019-20</v>
          </cell>
          <cell r="K127" t="str">
            <v/>
          </cell>
          <cell r="M127" t="str">
            <v>Supplementary Prescribing, Independent Prescribing</v>
          </cell>
          <cell r="P127" t="str">
            <v>Declaration</v>
          </cell>
          <cell r="Q127" t="str">
            <v/>
          </cell>
          <cell r="W127" t="str">
            <v/>
          </cell>
          <cell r="AA127" t="str">
            <v>1. Reconfirm Approval</v>
          </cell>
        </row>
        <row r="128">
          <cell r="F128" t="str">
            <v>AMD DER Cert SPIP 2019-20</v>
          </cell>
          <cell r="K128" t="str">
            <v/>
          </cell>
          <cell r="M128" t="str">
            <v>Supplementary Prescribing, Independent Prescribing</v>
          </cell>
          <cell r="P128" t="str">
            <v>Declaration</v>
          </cell>
          <cell r="Q128" t="str">
            <v/>
          </cell>
          <cell r="W128" t="str">
            <v/>
          </cell>
          <cell r="AA128" t="str">
            <v>1. Reconfirm Approval</v>
          </cell>
        </row>
        <row r="129">
          <cell r="F129" t="str">
            <v>AMA WOL GCert SPIP 2019-20</v>
          </cell>
          <cell r="K129" t="str">
            <v/>
          </cell>
          <cell r="M129" t="str">
            <v>Supplementary Prescribing, Independent Prescribing</v>
          </cell>
          <cell r="P129" t="str">
            <v>Audit</v>
          </cell>
          <cell r="Q129" t="str">
            <v>Assessment Day</v>
          </cell>
          <cell r="W129" t="str">
            <v>Yes</v>
          </cell>
          <cell r="AA129" t="str">
            <v>1. Reconfirm Approval</v>
          </cell>
        </row>
        <row r="130">
          <cell r="F130" t="str">
            <v>AMA WOL GCert SPIP 2019-20</v>
          </cell>
          <cell r="K130" t="str">
            <v/>
          </cell>
          <cell r="M130" t="str">
            <v>Supplementary Prescribing, Independent Prescribing</v>
          </cell>
          <cell r="P130" t="str">
            <v>Audit</v>
          </cell>
          <cell r="Q130" t="str">
            <v>Assessment Day</v>
          </cell>
          <cell r="W130" t="str">
            <v>Yes</v>
          </cell>
          <cell r="AA130" t="str">
            <v>1. Reconfirm Approval</v>
          </cell>
        </row>
        <row r="131">
          <cell r="F131" t="str">
            <v>AMA WOR GCert SPIP 2019-20</v>
          </cell>
          <cell r="K131" t="str">
            <v/>
          </cell>
          <cell r="M131" t="str">
            <v>Supplementary Prescribing, Independent Prescribing</v>
          </cell>
          <cell r="P131" t="str">
            <v>Audit</v>
          </cell>
          <cell r="Q131" t="str">
            <v>Assessment Day</v>
          </cell>
          <cell r="W131" t="str">
            <v>Yes</v>
          </cell>
          <cell r="AA131" t="str">
            <v>1. Reconfirm Approval</v>
          </cell>
        </row>
        <row r="132">
          <cell r="F132" t="str">
            <v>AMA YOR PGCert SPIP 2019-20</v>
          </cell>
          <cell r="K132" t="str">
            <v/>
          </cell>
          <cell r="M132" t="str">
            <v>Supplementary Prescribing, Independent Prescribing</v>
          </cell>
          <cell r="P132" t="str">
            <v>Audit</v>
          </cell>
          <cell r="Q132" t="str">
            <v>Assessment Day</v>
          </cell>
          <cell r="W132" t="str">
            <v>No</v>
          </cell>
          <cell r="AA132" t="str">
            <v>1. Reconfirm Approval</v>
          </cell>
        </row>
        <row r="133">
          <cell r="F133" t="str">
            <v>AMA YOR PGCert SPIP 2019-20</v>
          </cell>
          <cell r="K133" t="str">
            <v/>
          </cell>
          <cell r="M133" t="str">
            <v>Supplementary Prescribing, Independent Prescribing</v>
          </cell>
          <cell r="P133" t="str">
            <v>Audit</v>
          </cell>
          <cell r="Q133" t="str">
            <v>Assessment Day</v>
          </cell>
          <cell r="W133" t="str">
            <v>No</v>
          </cell>
          <cell r="AA133" t="str">
            <v>1. Reconfirm Approval</v>
          </cell>
        </row>
        <row r="134">
          <cell r="F134" t="str">
            <v>AMD HER GCert SPIP 2019-20</v>
          </cell>
          <cell r="K134" t="str">
            <v/>
          </cell>
          <cell r="M134" t="str">
            <v>Supplementary Prescribing, Independent Prescribing</v>
          </cell>
          <cell r="P134" t="str">
            <v>Declaration</v>
          </cell>
          <cell r="Q134" t="str">
            <v/>
          </cell>
          <cell r="W134" t="str">
            <v/>
          </cell>
          <cell r="AA134" t="str">
            <v>1. Reconfirm Approval</v>
          </cell>
        </row>
        <row r="135">
          <cell r="F135" t="str">
            <v>AMD HUD GCert SPIP 2019-20</v>
          </cell>
          <cell r="K135" t="str">
            <v/>
          </cell>
          <cell r="M135" t="str">
            <v>Supplementary Prescribing, Independent Prescribing</v>
          </cell>
          <cell r="P135" t="str">
            <v>Declaration</v>
          </cell>
          <cell r="Q135" t="str">
            <v/>
          </cell>
          <cell r="W135" t="str">
            <v/>
          </cell>
          <cell r="AA135" t="str">
            <v>1. Reconfirm Approval</v>
          </cell>
        </row>
        <row r="136">
          <cell r="F136" t="str">
            <v>AMD HUL GCert / PGCert SPIP 2019-20</v>
          </cell>
          <cell r="K136" t="str">
            <v/>
          </cell>
          <cell r="M136" t="str">
            <v>Supplementary Prescribing, Independent Prescribing</v>
          </cell>
          <cell r="P136" t="str">
            <v>Declaration</v>
          </cell>
          <cell r="Q136" t="str">
            <v/>
          </cell>
          <cell r="W136" t="str">
            <v/>
          </cell>
          <cell r="AA136" t="str">
            <v>1. Reconfirm Approval</v>
          </cell>
        </row>
        <row r="137">
          <cell r="F137" t="str">
            <v>AMD HUL GCert / PGCert SPIP 2019-20</v>
          </cell>
          <cell r="K137" t="str">
            <v/>
          </cell>
          <cell r="M137" t="str">
            <v>Supplementary Prescribing, Independent Prescribing</v>
          </cell>
          <cell r="P137" t="str">
            <v>Declaration</v>
          </cell>
          <cell r="Q137" t="str">
            <v/>
          </cell>
          <cell r="W137" t="str">
            <v/>
          </cell>
          <cell r="AA137" t="str">
            <v>1. Reconfirm Approval</v>
          </cell>
        </row>
        <row r="138">
          <cell r="F138" t="str">
            <v>AMD LIN GCert SPIP 2019-20</v>
          </cell>
          <cell r="K138" t="str">
            <v/>
          </cell>
          <cell r="M138" t="str">
            <v>Supplementary Prescribing, Independent Prescribing</v>
          </cell>
          <cell r="P138" t="str">
            <v>Declaration</v>
          </cell>
          <cell r="Q138" t="str">
            <v/>
          </cell>
          <cell r="W138" t="str">
            <v/>
          </cell>
          <cell r="AA138" t="str">
            <v>1. Reconfirm Approval</v>
          </cell>
        </row>
        <row r="139">
          <cell r="F139" t="str">
            <v>AMD LIN GCert SPIP 2019-20</v>
          </cell>
          <cell r="K139" t="str">
            <v/>
          </cell>
          <cell r="M139" t="str">
            <v>Supplementary Prescribing, Independent Prescribing</v>
          </cell>
          <cell r="P139" t="str">
            <v>Declaration</v>
          </cell>
          <cell r="Q139" t="str">
            <v/>
          </cell>
          <cell r="W139" t="str">
            <v/>
          </cell>
          <cell r="AA139" t="str">
            <v>1. Reconfirm Approval</v>
          </cell>
        </row>
        <row r="140">
          <cell r="F140" t="str">
            <v>AMD LIV MSc SPIP 2019-20</v>
          </cell>
          <cell r="K140" t="str">
            <v/>
          </cell>
          <cell r="M140" t="str">
            <v>Supplementary Prescribing, Independent Prescribing</v>
          </cell>
          <cell r="P140" t="str">
            <v>Declaration</v>
          </cell>
          <cell r="Q140" t="str">
            <v/>
          </cell>
          <cell r="W140" t="str">
            <v/>
          </cell>
          <cell r="AA140" t="str">
            <v>1. Reconfirm Approval</v>
          </cell>
        </row>
        <row r="141">
          <cell r="F141" t="str">
            <v>AMD NOT GCert / PGCert SPIP 2019-20</v>
          </cell>
          <cell r="K141" t="str">
            <v/>
          </cell>
          <cell r="M141" t="str">
            <v>Supplementary Prescribing, Independent Prescribing</v>
          </cell>
          <cell r="P141" t="str">
            <v>Declaration</v>
          </cell>
          <cell r="Q141" t="str">
            <v/>
          </cell>
          <cell r="W141" t="str">
            <v/>
          </cell>
          <cell r="AA141" t="str">
            <v>1. Reconfirm Approval</v>
          </cell>
        </row>
        <row r="142">
          <cell r="F142" t="str">
            <v>AMD NOT GCert / PGCert SPIP 2019-20</v>
          </cell>
          <cell r="K142" t="str">
            <v/>
          </cell>
          <cell r="M142" t="str">
            <v>Supplementary Prescribing, Independent Prescribing</v>
          </cell>
          <cell r="P142" t="str">
            <v>Declaration</v>
          </cell>
          <cell r="Q142" t="str">
            <v/>
          </cell>
          <cell r="W142" t="str">
            <v/>
          </cell>
          <cell r="AA142" t="str">
            <v>1. Reconfirm Approval</v>
          </cell>
        </row>
        <row r="143">
          <cell r="F143" t="str">
            <v>AMD NOT GCert / PGCert SPIP 2019-20</v>
          </cell>
          <cell r="K143" t="str">
            <v/>
          </cell>
          <cell r="M143" t="str">
            <v>Supplementary Prescribing, Independent Prescribing</v>
          </cell>
          <cell r="P143" t="str">
            <v>Declaration</v>
          </cell>
          <cell r="Q143" t="str">
            <v/>
          </cell>
          <cell r="W143" t="str">
            <v/>
          </cell>
          <cell r="AA143" t="str">
            <v>1. Reconfirm Approval</v>
          </cell>
        </row>
        <row r="144">
          <cell r="F144" t="str">
            <v>AMD NOT GCert / PGCert SPIP 2019-20</v>
          </cell>
          <cell r="K144" t="str">
            <v/>
          </cell>
          <cell r="M144" t="str">
            <v>Supplementary Prescribing, Independent Prescribing</v>
          </cell>
          <cell r="P144" t="str">
            <v>Declaration</v>
          </cell>
          <cell r="Q144" t="str">
            <v/>
          </cell>
          <cell r="W144" t="str">
            <v/>
          </cell>
          <cell r="AA144" t="str">
            <v>1. Reconfirm Approval</v>
          </cell>
        </row>
        <row r="145">
          <cell r="F145" t="str">
            <v>AMD SAL GCert / PGCert SPIP 2019-20</v>
          </cell>
          <cell r="K145" t="str">
            <v/>
          </cell>
          <cell r="M145" t="str">
            <v>Supplementary Prescribing, Independent Prescribing</v>
          </cell>
          <cell r="P145" t="str">
            <v>Declaration</v>
          </cell>
          <cell r="Q145" t="str">
            <v/>
          </cell>
          <cell r="W145" t="str">
            <v/>
          </cell>
          <cell r="AA145" t="str">
            <v>1. Reconfirm Approval</v>
          </cell>
        </row>
        <row r="146">
          <cell r="F146" t="str">
            <v>AMD SOU GCert SPIP 2019-20</v>
          </cell>
          <cell r="K146" t="str">
            <v/>
          </cell>
          <cell r="M146" t="str">
            <v>Supplementary Prescribing, Independent Prescribing</v>
          </cell>
          <cell r="P146" t="str">
            <v>Declaration</v>
          </cell>
          <cell r="Q146" t="str">
            <v/>
          </cell>
          <cell r="W146" t="str">
            <v/>
          </cell>
          <cell r="AA146" t="str">
            <v>1. Reconfirm Approval</v>
          </cell>
        </row>
        <row r="147">
          <cell r="F147" t="str">
            <v>AMD UCS GCert SPIP 2019-20</v>
          </cell>
          <cell r="K147" t="str">
            <v/>
          </cell>
          <cell r="M147" t="str">
            <v>Supplementary Prescribing, Independent Prescribing</v>
          </cell>
          <cell r="P147" t="str">
            <v>Declaration</v>
          </cell>
          <cell r="Q147" t="str">
            <v/>
          </cell>
          <cell r="W147" t="str">
            <v/>
          </cell>
          <cell r="AA147" t="str">
            <v>1. Reconfirm Approval</v>
          </cell>
        </row>
        <row r="148">
          <cell r="F148" t="str">
            <v>AMD UHI Cert SPIP 2019-20</v>
          </cell>
          <cell r="K148" t="str">
            <v/>
          </cell>
          <cell r="M148" t="str">
            <v>Supplementary Prescribing, Independent Prescribing</v>
          </cell>
          <cell r="P148" t="str">
            <v>Declaration</v>
          </cell>
          <cell r="Q148" t="str">
            <v/>
          </cell>
          <cell r="W148" t="str">
            <v/>
          </cell>
          <cell r="AA148" t="str">
            <v>1. Reconfirm Approval</v>
          </cell>
        </row>
        <row r="149">
          <cell r="F149" t="str">
            <v>AMD UWE GCert SPIP 2019-20</v>
          </cell>
          <cell r="K149" t="str">
            <v/>
          </cell>
          <cell r="M149" t="str">
            <v>Supplementary Prescribing, Independent Prescribing</v>
          </cell>
          <cell r="P149" t="str">
            <v>Declaration</v>
          </cell>
          <cell r="Q149" t="str">
            <v/>
          </cell>
          <cell r="W149" t="str">
            <v/>
          </cell>
          <cell r="AA149" t="str">
            <v>1. Reconfirm Approval</v>
          </cell>
        </row>
        <row r="150">
          <cell r="F150" t="str">
            <v>AMD UWE GCert SPIP 2019-20</v>
          </cell>
          <cell r="K150" t="str">
            <v/>
          </cell>
          <cell r="M150" t="str">
            <v>Supplementary Prescribing, Independent Prescribing</v>
          </cell>
          <cell r="P150" t="str">
            <v>Declaration</v>
          </cell>
          <cell r="Q150" t="str">
            <v/>
          </cell>
          <cell r="W150" t="str">
            <v/>
          </cell>
          <cell r="AA150" t="str">
            <v>1. Reconfirm Approval</v>
          </cell>
        </row>
        <row r="151">
          <cell r="F151" t="str">
            <v>AMA ULS PGCert / GCert SPIP 2019-20</v>
          </cell>
          <cell r="K151" t="str">
            <v/>
          </cell>
          <cell r="M151" t="str">
            <v>Supplementary Prescribing, Independent Prescribing, POM - Sale / Supply (CH)</v>
          </cell>
          <cell r="P151" t="str">
            <v>Audit</v>
          </cell>
          <cell r="Q151" t="str">
            <v>Assessment Day</v>
          </cell>
          <cell r="W151" t="str">
            <v>Yes</v>
          </cell>
          <cell r="AA151" t="str">
            <v>1. Reconfirm Approval</v>
          </cell>
        </row>
        <row r="152">
          <cell r="F152" t="str">
            <v>AMA ULS PGCert / GCert SPIP 2019-20</v>
          </cell>
          <cell r="K152" t="str">
            <v/>
          </cell>
          <cell r="M152" t="str">
            <v>Supplementary Prescribing, Independent Prescribing, POM - Sale / Supply (CH)</v>
          </cell>
          <cell r="P152" t="str">
            <v>Audit</v>
          </cell>
          <cell r="Q152" t="str">
            <v>Assessment Day</v>
          </cell>
          <cell r="W152" t="str">
            <v>Yes</v>
          </cell>
          <cell r="AA152" t="str">
            <v>1. Reconfirm Approval</v>
          </cell>
        </row>
        <row r="153">
          <cell r="F153" t="str">
            <v>AMA ULS PGCert / GCert SPIP 2019-20</v>
          </cell>
          <cell r="K153" t="str">
            <v/>
          </cell>
          <cell r="M153" t="str">
            <v>Supplementary Prescribing, POM - Sale / Supply (CH)</v>
          </cell>
          <cell r="P153" t="str">
            <v>Audit</v>
          </cell>
          <cell r="Q153" t="str">
            <v>Assessment Day</v>
          </cell>
          <cell r="W153" t="str">
            <v>Yes</v>
          </cell>
          <cell r="AA153" t="str">
            <v>1. Reconfirm Approval</v>
          </cell>
        </row>
        <row r="154">
          <cell r="F154" t="str">
            <v>AMA GOL MA ASAT 2019-20</v>
          </cell>
          <cell r="K154" t="str">
            <v>Arts therapist</v>
          </cell>
          <cell r="M154" t="str">
            <v/>
          </cell>
          <cell r="P154" t="str">
            <v>Audit</v>
          </cell>
          <cell r="Q154" t="str">
            <v>Assessment Day</v>
          </cell>
          <cell r="W154" t="str">
            <v>No</v>
          </cell>
          <cell r="AA154" t="str">
            <v>1. Reconfirm Approval</v>
          </cell>
        </row>
        <row r="155">
          <cell r="F155" t="str">
            <v>AMA GOL MA ASAT 2019-20</v>
          </cell>
          <cell r="K155" t="str">
            <v>Arts therapist</v>
          </cell>
          <cell r="M155" t="str">
            <v/>
          </cell>
          <cell r="P155" t="str">
            <v>Audit</v>
          </cell>
          <cell r="Q155" t="str">
            <v>Assessment Day</v>
          </cell>
          <cell r="W155" t="str">
            <v>No</v>
          </cell>
          <cell r="AA155" t="str">
            <v>1. Reconfirm Approval</v>
          </cell>
        </row>
        <row r="156">
          <cell r="F156" t="str">
            <v>AMA GUI MA ATM 2019-20</v>
          </cell>
          <cell r="K156" t="str">
            <v>Arts therapist</v>
          </cell>
          <cell r="M156" t="str">
            <v/>
          </cell>
          <cell r="P156" t="str">
            <v>Audit</v>
          </cell>
          <cell r="Q156" t="str">
            <v>Assessment Day</v>
          </cell>
          <cell r="W156" t="str">
            <v>Yes</v>
          </cell>
          <cell r="AA156" t="str">
            <v>1. Reconfirm Approval</v>
          </cell>
        </row>
        <row r="157">
          <cell r="F157" t="str">
            <v>AMA INA MA ASAT (UEL) 2019-20</v>
          </cell>
          <cell r="K157" t="str">
            <v>Arts therapist</v>
          </cell>
          <cell r="M157" t="str">
            <v/>
          </cell>
          <cell r="P157" t="str">
            <v>Audit</v>
          </cell>
          <cell r="Q157" t="str">
            <v>Assessment Day</v>
          </cell>
          <cell r="W157" t="str">
            <v>Yes</v>
          </cell>
          <cell r="AA157" t="str">
            <v>1. Reconfirm Approval</v>
          </cell>
        </row>
        <row r="158">
          <cell r="F158" t="str">
            <v>AMA NDR MA ASMT (GOL) 2019-20</v>
          </cell>
          <cell r="K158" t="str">
            <v>Arts therapist</v>
          </cell>
          <cell r="M158" t="str">
            <v/>
          </cell>
          <cell r="P158" t="str">
            <v>Audit</v>
          </cell>
          <cell r="Q158" t="str">
            <v>Assessment Day</v>
          </cell>
          <cell r="W158" t="str">
            <v>Yes</v>
          </cell>
          <cell r="AA158" t="str">
            <v>1. Reconfirm Approval</v>
          </cell>
        </row>
        <row r="159">
          <cell r="F159" t="str">
            <v>AMA QMU MSc ASAT (International) 2019-20</v>
          </cell>
          <cell r="K159" t="str">
            <v>Arts therapist</v>
          </cell>
          <cell r="M159" t="str">
            <v/>
          </cell>
          <cell r="P159" t="str">
            <v>Audit</v>
          </cell>
          <cell r="Q159" t="str">
            <v>Assessment Day</v>
          </cell>
          <cell r="W159" t="str">
            <v>No</v>
          </cell>
          <cell r="AA159" t="str">
            <v>1. Reconfirm Approval</v>
          </cell>
        </row>
        <row r="160">
          <cell r="F160" t="str">
            <v>AMA QMU MSc ASAT (International) 2019-20</v>
          </cell>
          <cell r="K160" t="str">
            <v>Arts therapist</v>
          </cell>
          <cell r="M160" t="str">
            <v/>
          </cell>
          <cell r="P160" t="str">
            <v>Audit</v>
          </cell>
          <cell r="Q160" t="str">
            <v>Assessment Day</v>
          </cell>
          <cell r="W160" t="str">
            <v>No</v>
          </cell>
          <cell r="AA160" t="str">
            <v>1. Reconfirm Approval</v>
          </cell>
        </row>
        <row r="161">
          <cell r="F161" t="str">
            <v>AMA QMU MSc ASMT 2019-20</v>
          </cell>
          <cell r="K161" t="str">
            <v>Arts therapist</v>
          </cell>
          <cell r="M161" t="str">
            <v/>
          </cell>
          <cell r="P161" t="str">
            <v>Audit</v>
          </cell>
          <cell r="Q161" t="str">
            <v>Assessment Day</v>
          </cell>
          <cell r="W161" t="str">
            <v>Yes</v>
          </cell>
          <cell r="AA161" t="str">
            <v>1. Reconfirm Approval</v>
          </cell>
        </row>
        <row r="162">
          <cell r="F162" t="str">
            <v>AMA ROE MA ASAT 2019-20</v>
          </cell>
          <cell r="K162" t="str">
            <v>Arts therapist</v>
          </cell>
          <cell r="M162" t="str">
            <v/>
          </cell>
          <cell r="P162" t="str">
            <v>Audit</v>
          </cell>
          <cell r="Q162" t="str">
            <v>Assessment Day</v>
          </cell>
          <cell r="W162" t="str">
            <v>No</v>
          </cell>
          <cell r="AA162" t="str">
            <v>1. Reconfirm Approval</v>
          </cell>
        </row>
        <row r="163">
          <cell r="F163" t="str">
            <v>AMA ROE MA ASAT 2019-20</v>
          </cell>
          <cell r="K163" t="str">
            <v>Arts therapist</v>
          </cell>
          <cell r="M163" t="str">
            <v/>
          </cell>
          <cell r="P163" t="str">
            <v>Audit</v>
          </cell>
          <cell r="Q163" t="str">
            <v>Assessment Day</v>
          </cell>
          <cell r="W163" t="str">
            <v>No</v>
          </cell>
          <cell r="AA163" t="str">
            <v>1. Reconfirm Approval</v>
          </cell>
        </row>
        <row r="164">
          <cell r="F164" t="str">
            <v>AMA ROE MA ASMT 2019-20</v>
          </cell>
          <cell r="K164" t="str">
            <v>Arts therapist</v>
          </cell>
          <cell r="M164" t="str">
            <v/>
          </cell>
          <cell r="P164" t="str">
            <v>Audit</v>
          </cell>
          <cell r="Q164" t="str">
            <v>Assessment Day</v>
          </cell>
          <cell r="W164" t="str">
            <v>No</v>
          </cell>
          <cell r="AA164" t="str">
            <v>1. Reconfirm Approval</v>
          </cell>
        </row>
        <row r="165">
          <cell r="F165" t="str">
            <v>AMA ROE MA ASMT 2019-20</v>
          </cell>
          <cell r="K165" t="str">
            <v>Arts therapist</v>
          </cell>
          <cell r="M165" t="str">
            <v/>
          </cell>
          <cell r="P165" t="str">
            <v>Audit</v>
          </cell>
          <cell r="Q165" t="str">
            <v>Assessment Day</v>
          </cell>
          <cell r="W165" t="str">
            <v>No</v>
          </cell>
          <cell r="AA165" t="str">
            <v>1. Reconfirm Approval</v>
          </cell>
        </row>
        <row r="166">
          <cell r="F166" t="str">
            <v>AMA USW MA ASMT 2019-20</v>
          </cell>
          <cell r="K166" t="str">
            <v>Arts therapist</v>
          </cell>
          <cell r="M166" t="str">
            <v/>
          </cell>
          <cell r="P166" t="str">
            <v>Audit</v>
          </cell>
          <cell r="Q166" t="str">
            <v>Assessment Day</v>
          </cell>
          <cell r="W166" t="str">
            <v>No</v>
          </cell>
          <cell r="AA166" t="str">
            <v>1. Reconfirm Approval</v>
          </cell>
        </row>
        <row r="167">
          <cell r="F167" t="str">
            <v>AMA ULS MSc ASAT 2019-20</v>
          </cell>
          <cell r="K167" t="str">
            <v>Arts therapist</v>
          </cell>
          <cell r="M167" t="str">
            <v/>
          </cell>
          <cell r="P167" t="str">
            <v>Audit</v>
          </cell>
          <cell r="Q167" t="str">
            <v>Assessment Day</v>
          </cell>
          <cell r="W167" t="str">
            <v>Yes</v>
          </cell>
          <cell r="AA167" t="str">
            <v>1. Reconfirm Approval</v>
          </cell>
        </row>
        <row r="168">
          <cell r="F168" t="str">
            <v>AMA ULS MSc ASAT 2019-20</v>
          </cell>
          <cell r="K168" t="str">
            <v>Arts therapist</v>
          </cell>
          <cell r="M168" t="str">
            <v/>
          </cell>
          <cell r="P168" t="str">
            <v>Audit</v>
          </cell>
          <cell r="Q168" t="str">
            <v>Assessment Day</v>
          </cell>
          <cell r="W168" t="str">
            <v>Yes</v>
          </cell>
          <cell r="AA168" t="str">
            <v>1. Reconfirm Approval</v>
          </cell>
        </row>
        <row r="169">
          <cell r="F169" t="str">
            <v>AMD CHE MA ASAT 2019-20</v>
          </cell>
          <cell r="K169" t="str">
            <v>Arts therapist</v>
          </cell>
          <cell r="M169" t="str">
            <v/>
          </cell>
          <cell r="P169" t="str">
            <v>Declaration</v>
          </cell>
          <cell r="Q169" t="str">
            <v/>
          </cell>
          <cell r="W169" t="str">
            <v/>
          </cell>
          <cell r="AA169" t="str">
            <v>1. Reconfirm Approval</v>
          </cell>
        </row>
        <row r="170">
          <cell r="F170" t="str">
            <v>AMD CHE MA ASAT 2019-20</v>
          </cell>
          <cell r="K170" t="str">
            <v>Arts therapist</v>
          </cell>
          <cell r="M170" t="str">
            <v/>
          </cell>
          <cell r="P170" t="str">
            <v>Declaration</v>
          </cell>
          <cell r="Q170" t="str">
            <v/>
          </cell>
          <cell r="W170" t="str">
            <v/>
          </cell>
          <cell r="AA170" t="str">
            <v>1. Reconfirm Approval</v>
          </cell>
        </row>
        <row r="171">
          <cell r="F171" t="str">
            <v>AMD DER MA ASAT 2019-20</v>
          </cell>
          <cell r="K171" t="str">
            <v>Arts therapist</v>
          </cell>
          <cell r="M171" t="str">
            <v/>
          </cell>
          <cell r="P171" t="str">
            <v>Declaration</v>
          </cell>
          <cell r="Q171" t="str">
            <v/>
          </cell>
          <cell r="W171" t="str">
            <v/>
          </cell>
          <cell r="AA171" t="str">
            <v>1. Reconfirm Approval</v>
          </cell>
        </row>
        <row r="172">
          <cell r="F172" t="str">
            <v>AMD DER MA ASDT 2019-20</v>
          </cell>
          <cell r="K172" t="str">
            <v>Arts therapist</v>
          </cell>
          <cell r="M172" t="str">
            <v/>
          </cell>
          <cell r="P172" t="str">
            <v>Declaration</v>
          </cell>
          <cell r="Q172" t="str">
            <v/>
          </cell>
          <cell r="W172" t="str">
            <v/>
          </cell>
          <cell r="AA172" t="str">
            <v>1. Reconfirm Approval</v>
          </cell>
        </row>
        <row r="173">
          <cell r="F173" t="str">
            <v>AMD DER MA ASMT 2019-20</v>
          </cell>
          <cell r="K173" t="str">
            <v>Arts therapist</v>
          </cell>
          <cell r="M173" t="str">
            <v/>
          </cell>
          <cell r="P173" t="str">
            <v>Declaration</v>
          </cell>
          <cell r="Q173" t="str">
            <v/>
          </cell>
          <cell r="W173" t="str">
            <v/>
          </cell>
          <cell r="AA173" t="str">
            <v>1. Reconfirm Approval</v>
          </cell>
        </row>
        <row r="174">
          <cell r="F174" t="str">
            <v>AMA ARU MA ASMT 2019-20 POSTAL</v>
          </cell>
          <cell r="K174" t="str">
            <v>Arts therapist</v>
          </cell>
          <cell r="M174" t="str">
            <v/>
          </cell>
          <cell r="P174" t="str">
            <v>Audit</v>
          </cell>
          <cell r="Q174" t="str">
            <v>Postal</v>
          </cell>
          <cell r="W174" t="str">
            <v>No</v>
          </cell>
          <cell r="AA174" t="str">
            <v>1. Reconfirm Approval</v>
          </cell>
        </row>
        <row r="175">
          <cell r="F175" t="str">
            <v>AMA ARU MA ASDT 2019-20 POSTAL</v>
          </cell>
          <cell r="K175" t="str">
            <v>Arts therapist</v>
          </cell>
          <cell r="M175" t="str">
            <v/>
          </cell>
          <cell r="P175" t="str">
            <v>Audit</v>
          </cell>
          <cell r="Q175" t="str">
            <v>Postal</v>
          </cell>
          <cell r="W175" t="str">
            <v>Yes</v>
          </cell>
          <cell r="AA175" t="str">
            <v>1. Reconfirm Approval</v>
          </cell>
        </row>
        <row r="176">
          <cell r="F176" t="str">
            <v>AMD HER MA ASAT 2019-20</v>
          </cell>
          <cell r="K176" t="str">
            <v>Arts therapist</v>
          </cell>
          <cell r="M176" t="str">
            <v/>
          </cell>
          <cell r="P176" t="str">
            <v>Declaration</v>
          </cell>
          <cell r="Q176" t="str">
            <v/>
          </cell>
          <cell r="W176" t="str">
            <v/>
          </cell>
          <cell r="AA176" t="str">
            <v>1. Reconfirm Approval</v>
          </cell>
        </row>
        <row r="177">
          <cell r="F177" t="str">
            <v>AMD HER MA ASAT 2019-20</v>
          </cell>
          <cell r="K177" t="str">
            <v>Arts therapist</v>
          </cell>
          <cell r="M177" t="str">
            <v/>
          </cell>
          <cell r="P177" t="str">
            <v>Declaration</v>
          </cell>
          <cell r="Q177" t="str">
            <v/>
          </cell>
          <cell r="W177" t="str">
            <v/>
          </cell>
          <cell r="AA177" t="str">
            <v>1. Reconfirm Approval</v>
          </cell>
        </row>
        <row r="178">
          <cell r="F178" t="str">
            <v>AMD UWE MA ASMT 2019-20</v>
          </cell>
          <cell r="K178" t="str">
            <v>Arts therapist</v>
          </cell>
          <cell r="M178" t="str">
            <v/>
          </cell>
          <cell r="P178" t="str">
            <v>Declaration</v>
          </cell>
          <cell r="Q178" t="str">
            <v/>
          </cell>
          <cell r="W178" t="str">
            <v/>
          </cell>
          <cell r="AA178" t="str">
            <v>1. Reconfirm Approval</v>
          </cell>
        </row>
        <row r="179">
          <cell r="F179" t="str">
            <v>AMA LMU MA ASAT 2019-20 POSTAL</v>
          </cell>
          <cell r="K179" t="str">
            <v>Arts therapist</v>
          </cell>
          <cell r="M179" t="str">
            <v/>
          </cell>
          <cell r="P179" t="str">
            <v>Audit</v>
          </cell>
          <cell r="Q179" t="str">
            <v>Postal</v>
          </cell>
          <cell r="W179" t="str">
            <v>No</v>
          </cell>
          <cell r="AA179" t="str">
            <v>1. Reconfirm Approval</v>
          </cell>
        </row>
        <row r="180">
          <cell r="F180" t="str">
            <v>AMA LMU MA ASAT 2019-20 POSTAL</v>
          </cell>
          <cell r="K180" t="str">
            <v>Arts therapist</v>
          </cell>
          <cell r="M180" t="str">
            <v/>
          </cell>
          <cell r="P180" t="str">
            <v>Audit</v>
          </cell>
          <cell r="Q180" t="str">
            <v>Postal</v>
          </cell>
          <cell r="W180" t="str">
            <v>No</v>
          </cell>
          <cell r="AA180" t="str">
            <v>1. Reconfirm Approval</v>
          </cell>
        </row>
        <row r="181">
          <cell r="F181" t="str">
            <v>AMA ROE MA ASDT 2019-20 POSTAL</v>
          </cell>
          <cell r="K181" t="str">
            <v>Arts therapist</v>
          </cell>
          <cell r="M181" t="str">
            <v/>
          </cell>
          <cell r="P181" t="str">
            <v>Audit</v>
          </cell>
          <cell r="Q181" t="str">
            <v>Postal</v>
          </cell>
          <cell r="W181" t="str">
            <v>Yes</v>
          </cell>
          <cell r="AA181" t="str">
            <v>1. Reconfirm Approval</v>
          </cell>
        </row>
        <row r="182">
          <cell r="F182" t="str">
            <v>AMA ROE MA ASDT 2019-20 POSTAL</v>
          </cell>
          <cell r="K182" t="str">
            <v>Arts therapist</v>
          </cell>
          <cell r="M182" t="str">
            <v/>
          </cell>
          <cell r="P182" t="str">
            <v>Audit</v>
          </cell>
          <cell r="Q182" t="str">
            <v>Postal</v>
          </cell>
          <cell r="W182" t="str">
            <v>Yes</v>
          </cell>
          <cell r="AA182" t="str">
            <v>1. Reconfirm Approval</v>
          </cell>
        </row>
        <row r="183">
          <cell r="F183" t="str">
            <v>AMA CSD MA ASDT 2019-20 POSTAL</v>
          </cell>
          <cell r="K183" t="str">
            <v>Arts therapist</v>
          </cell>
          <cell r="M183" t="str">
            <v/>
          </cell>
          <cell r="P183" t="str">
            <v>Audit</v>
          </cell>
          <cell r="Q183" t="str">
            <v>Postal</v>
          </cell>
          <cell r="W183" t="str">
            <v>No</v>
          </cell>
          <cell r="AA183" t="str">
            <v>1. Reconfirm Approval</v>
          </cell>
        </row>
        <row r="184">
          <cell r="F184" t="str">
            <v>AMA USW MA ASAT 2019-20 POSTAL</v>
          </cell>
          <cell r="K184" t="str">
            <v>Arts therapist</v>
          </cell>
          <cell r="M184" t="str">
            <v/>
          </cell>
          <cell r="P184" t="str">
            <v>Audit</v>
          </cell>
          <cell r="Q184" t="str">
            <v>Postal</v>
          </cell>
          <cell r="W184" t="str">
            <v>No</v>
          </cell>
          <cell r="AA184" t="str">
            <v>1. Reconfirm Approval</v>
          </cell>
        </row>
        <row r="185">
          <cell r="F185" t="str">
            <v>AMA ABE BSc (Hons) BS 2019-20</v>
          </cell>
          <cell r="K185" t="str">
            <v>Biomedical scientist</v>
          </cell>
          <cell r="M185" t="str">
            <v/>
          </cell>
          <cell r="P185" t="str">
            <v>Audit</v>
          </cell>
          <cell r="Q185" t="str">
            <v>Assessment Day</v>
          </cell>
          <cell r="W185" t="str">
            <v>Yes</v>
          </cell>
          <cell r="AA185" t="str">
            <v>1. Reconfirm Approval</v>
          </cell>
        </row>
        <row r="186">
          <cell r="F186" t="str">
            <v>AMA CMU BSc (Hons) BS 2019-20</v>
          </cell>
          <cell r="K186" t="str">
            <v>Biomedical scientist</v>
          </cell>
          <cell r="M186" t="str">
            <v/>
          </cell>
          <cell r="P186" t="str">
            <v>Audit</v>
          </cell>
          <cell r="Q186" t="str">
            <v>Assessment Day</v>
          </cell>
          <cell r="W186" t="str">
            <v>Yes</v>
          </cell>
          <cell r="AA186" t="str">
            <v>1. Reconfirm Approval</v>
          </cell>
        </row>
        <row r="187">
          <cell r="F187" t="str">
            <v>AMA CMU BSc (Hons) BS 2019-20</v>
          </cell>
          <cell r="K187" t="str">
            <v>Biomedical scientist</v>
          </cell>
          <cell r="M187" t="str">
            <v/>
          </cell>
          <cell r="P187" t="str">
            <v>Audit</v>
          </cell>
          <cell r="Q187" t="str">
            <v>Assessment Day</v>
          </cell>
          <cell r="W187" t="str">
            <v>Yes</v>
          </cell>
          <cell r="AA187" t="str">
            <v>1. Reconfirm Approval</v>
          </cell>
        </row>
        <row r="188">
          <cell r="F188" t="str">
            <v>AMA CMU BSc (Hons) BS 2019-20</v>
          </cell>
          <cell r="K188" t="str">
            <v>Biomedical scientist</v>
          </cell>
          <cell r="M188" t="str">
            <v/>
          </cell>
          <cell r="P188" t="str">
            <v>Audit</v>
          </cell>
          <cell r="Q188" t="str">
            <v>Assessment Day</v>
          </cell>
          <cell r="W188" t="str">
            <v>Yes</v>
          </cell>
          <cell r="AA188" t="str">
            <v>1. Reconfirm Approval</v>
          </cell>
        </row>
        <row r="189">
          <cell r="F189" t="str">
            <v>AMA CMU BSc (Hons) BS 2019-20</v>
          </cell>
          <cell r="K189" t="str">
            <v>Biomedical scientist</v>
          </cell>
          <cell r="M189" t="str">
            <v/>
          </cell>
          <cell r="P189" t="str">
            <v>Audit</v>
          </cell>
          <cell r="Q189" t="str">
            <v>Assessment Day</v>
          </cell>
          <cell r="W189" t="str">
            <v>Yes</v>
          </cell>
          <cell r="AA189" t="str">
            <v>1. Reconfirm Approval</v>
          </cell>
        </row>
        <row r="190">
          <cell r="F190" t="str">
            <v>AMA GCU BSc (Hons) BS 2019-20</v>
          </cell>
          <cell r="K190" t="str">
            <v>Biomedical scientist</v>
          </cell>
          <cell r="M190" t="str">
            <v/>
          </cell>
          <cell r="P190" t="str">
            <v>Audit</v>
          </cell>
          <cell r="Q190" t="str">
            <v>Assessment Day</v>
          </cell>
          <cell r="W190" t="str">
            <v>No</v>
          </cell>
          <cell r="AA190" t="str">
            <v>1. Reconfirm Approval</v>
          </cell>
        </row>
        <row r="191">
          <cell r="F191" t="str">
            <v>AMD COV BSc (Hons) BS 2019-20</v>
          </cell>
          <cell r="K191" t="str">
            <v>Biomedical scientist</v>
          </cell>
          <cell r="M191" t="str">
            <v/>
          </cell>
          <cell r="P191" t="str">
            <v>Declaration</v>
          </cell>
          <cell r="Q191" t="str">
            <v/>
          </cell>
          <cell r="W191" t="str">
            <v/>
          </cell>
          <cell r="AA191" t="str">
            <v>1. Reconfirm Approval</v>
          </cell>
        </row>
        <row r="192">
          <cell r="F192" t="str">
            <v>AMA KEE BSc (Hons) BS 2019-20</v>
          </cell>
          <cell r="K192" t="str">
            <v>Biomedical scientist</v>
          </cell>
          <cell r="M192" t="str">
            <v/>
          </cell>
          <cell r="P192" t="str">
            <v>Audit</v>
          </cell>
          <cell r="Q192" t="str">
            <v>Assessment Day</v>
          </cell>
          <cell r="W192" t="str">
            <v>Yes</v>
          </cell>
          <cell r="AA192" t="str">
            <v>1. Reconfirm Approval</v>
          </cell>
        </row>
        <row r="193">
          <cell r="F193" t="str">
            <v>AMD IBS Cert BS 2019-20</v>
          </cell>
          <cell r="K193" t="str">
            <v>Biomedical scientist</v>
          </cell>
          <cell r="M193" t="str">
            <v/>
          </cell>
          <cell r="P193" t="str">
            <v>Declaration</v>
          </cell>
          <cell r="Q193" t="str">
            <v/>
          </cell>
          <cell r="W193" t="str">
            <v/>
          </cell>
          <cell r="AA193" t="str">
            <v>1. Reconfirm Approval</v>
          </cell>
        </row>
        <row r="194">
          <cell r="F194" t="str">
            <v>AMD IBS Cert BS 2019-20</v>
          </cell>
          <cell r="K194" t="str">
            <v>Biomedical scientist</v>
          </cell>
          <cell r="M194" t="str">
            <v/>
          </cell>
          <cell r="P194" t="str">
            <v>Declaration</v>
          </cell>
          <cell r="Q194" t="str">
            <v/>
          </cell>
          <cell r="W194" t="str">
            <v/>
          </cell>
          <cell r="AA194" t="str">
            <v>1. Reconfirm Approval</v>
          </cell>
        </row>
        <row r="195">
          <cell r="F195" t="str">
            <v>AMD IBS Cert BS 2019-20</v>
          </cell>
          <cell r="K195" t="str">
            <v>Biomedical scientist</v>
          </cell>
          <cell r="M195" t="str">
            <v/>
          </cell>
          <cell r="P195" t="str">
            <v>Declaration</v>
          </cell>
          <cell r="Q195" t="str">
            <v/>
          </cell>
          <cell r="W195" t="str">
            <v/>
          </cell>
          <cell r="AA195" t="str">
            <v>1. Reconfirm Approval</v>
          </cell>
        </row>
        <row r="196">
          <cell r="F196" t="str">
            <v>AMD IBS Cert BS 2019-20</v>
          </cell>
          <cell r="K196" t="str">
            <v>Biomedical scientist</v>
          </cell>
          <cell r="M196" t="str">
            <v/>
          </cell>
          <cell r="P196" t="str">
            <v>Declaration</v>
          </cell>
          <cell r="Q196" t="str">
            <v/>
          </cell>
          <cell r="W196" t="str">
            <v/>
          </cell>
          <cell r="AA196" t="str">
            <v>1. Reconfirm Approval</v>
          </cell>
        </row>
        <row r="197">
          <cell r="F197" t="str">
            <v>AMA NMU BSc (Hons) BS 2019-20</v>
          </cell>
          <cell r="K197" t="str">
            <v>Biomedical scientist</v>
          </cell>
          <cell r="M197" t="str">
            <v/>
          </cell>
          <cell r="P197" t="str">
            <v>Audit</v>
          </cell>
          <cell r="Q197" t="str">
            <v>Assessment Day</v>
          </cell>
          <cell r="W197" t="str">
            <v>No</v>
          </cell>
          <cell r="AA197" t="str">
            <v>1. Reconfirm Approval</v>
          </cell>
        </row>
        <row r="198">
          <cell r="F198" t="str">
            <v>AMA NMU BSc (Hons) BS 2019-20</v>
          </cell>
          <cell r="K198" t="str">
            <v>Biomedical scientist</v>
          </cell>
          <cell r="M198" t="str">
            <v/>
          </cell>
          <cell r="P198" t="str">
            <v>Audit</v>
          </cell>
          <cell r="Q198" t="str">
            <v>Assessment Day</v>
          </cell>
          <cell r="W198" t="str">
            <v>No</v>
          </cell>
          <cell r="AA198" t="str">
            <v>1. Reconfirm Approval</v>
          </cell>
        </row>
        <row r="199">
          <cell r="F199" t="str">
            <v>AMA NMU BSc (Hons) BS 2019-20</v>
          </cell>
          <cell r="K199" t="str">
            <v>Biomedical scientist</v>
          </cell>
          <cell r="M199" t="str">
            <v/>
          </cell>
          <cell r="P199" t="str">
            <v>Audit</v>
          </cell>
          <cell r="Q199" t="str">
            <v>Assessment Day</v>
          </cell>
          <cell r="W199" t="str">
            <v>No</v>
          </cell>
          <cell r="AA199" t="str">
            <v>1. Reconfirm Approval</v>
          </cell>
        </row>
        <row r="200">
          <cell r="F200" t="str">
            <v>AMD LJM BSc (Hons) BS 2019-20</v>
          </cell>
          <cell r="K200" t="str">
            <v>Biomedical scientist</v>
          </cell>
          <cell r="M200" t="str">
            <v/>
          </cell>
          <cell r="P200" t="str">
            <v>Declaration</v>
          </cell>
          <cell r="Q200" t="str">
            <v/>
          </cell>
          <cell r="W200" t="str">
            <v/>
          </cell>
          <cell r="AA200" t="str">
            <v>1. Reconfirm Approval</v>
          </cell>
        </row>
        <row r="201">
          <cell r="F201" t="str">
            <v>AMD LJM BSc (Hons) BS 2019-20</v>
          </cell>
          <cell r="K201" t="str">
            <v>Biomedical scientist</v>
          </cell>
          <cell r="M201" t="str">
            <v/>
          </cell>
          <cell r="P201" t="str">
            <v>Declaration</v>
          </cell>
          <cell r="Q201" t="str">
            <v/>
          </cell>
          <cell r="W201" t="str">
            <v/>
          </cell>
          <cell r="AA201" t="str">
            <v>1. Reconfirm Approval</v>
          </cell>
        </row>
        <row r="202">
          <cell r="F202" t="str">
            <v>AMD MMU BSc (Hons) BS 2019-20</v>
          </cell>
          <cell r="K202" t="str">
            <v>Biomedical scientist</v>
          </cell>
          <cell r="M202" t="str">
            <v/>
          </cell>
          <cell r="P202" t="str">
            <v>Declaration</v>
          </cell>
          <cell r="Q202" t="str">
            <v/>
          </cell>
          <cell r="W202" t="str">
            <v/>
          </cell>
          <cell r="AA202" t="str">
            <v>1. Reconfirm Approval</v>
          </cell>
        </row>
        <row r="203">
          <cell r="F203" t="str">
            <v>AMD MMU BSc (Hons) BS 2019-20</v>
          </cell>
          <cell r="K203" t="str">
            <v>Biomedical scientist</v>
          </cell>
          <cell r="M203" t="str">
            <v/>
          </cell>
          <cell r="P203" t="str">
            <v>Declaration</v>
          </cell>
          <cell r="Q203" t="str">
            <v/>
          </cell>
          <cell r="W203" t="str">
            <v/>
          </cell>
          <cell r="AA203" t="str">
            <v>1. Reconfirm Approval</v>
          </cell>
        </row>
        <row r="204">
          <cell r="F204" t="str">
            <v>AMD MMU BSc (Hons) BS 2019-20</v>
          </cell>
          <cell r="K204" t="str">
            <v>Biomedical scientist</v>
          </cell>
          <cell r="M204" t="str">
            <v/>
          </cell>
          <cell r="P204" t="str">
            <v>Declaration</v>
          </cell>
          <cell r="Q204" t="str">
            <v/>
          </cell>
          <cell r="W204" t="str">
            <v/>
          </cell>
          <cell r="AA204" t="str">
            <v>1. Reconfirm Approval</v>
          </cell>
        </row>
        <row r="205">
          <cell r="F205" t="str">
            <v>AMD MMU BSc (Hons) BS 2019-20</v>
          </cell>
          <cell r="K205" t="str">
            <v>Biomedical scientist</v>
          </cell>
          <cell r="M205" t="str">
            <v/>
          </cell>
          <cell r="P205" t="str">
            <v>Declaration</v>
          </cell>
          <cell r="Q205" t="str">
            <v/>
          </cell>
          <cell r="W205" t="str">
            <v/>
          </cell>
          <cell r="AA205" t="str">
            <v>1. Reconfirm Approval</v>
          </cell>
        </row>
        <row r="206">
          <cell r="F206" t="str">
            <v>AMD MMU BSc (Hons) BS 2019-20</v>
          </cell>
          <cell r="K206" t="str">
            <v>Biomedical scientist</v>
          </cell>
          <cell r="M206" t="str">
            <v/>
          </cell>
          <cell r="P206" t="str">
            <v>Declaration</v>
          </cell>
          <cell r="Q206" t="str">
            <v/>
          </cell>
          <cell r="W206" t="str">
            <v/>
          </cell>
          <cell r="AA206" t="str">
            <v>1. Reconfirm Approval</v>
          </cell>
        </row>
        <row r="207">
          <cell r="F207" t="str">
            <v>AMD MMU BSc (Hons) BS 2019-20</v>
          </cell>
          <cell r="K207" t="str">
            <v>Biomedical scientist</v>
          </cell>
          <cell r="M207" t="str">
            <v/>
          </cell>
          <cell r="P207" t="str">
            <v>Declaration</v>
          </cell>
          <cell r="Q207" t="str">
            <v/>
          </cell>
          <cell r="W207" t="str">
            <v/>
          </cell>
          <cell r="AA207" t="str">
            <v>1. Reconfirm Approval</v>
          </cell>
        </row>
        <row r="208">
          <cell r="F208" t="str">
            <v>AMD MMU BSc (Hons) BS 2019-20</v>
          </cell>
          <cell r="K208" t="str">
            <v>Biomedical scientist</v>
          </cell>
          <cell r="M208" t="str">
            <v/>
          </cell>
          <cell r="P208" t="str">
            <v>Declaration</v>
          </cell>
          <cell r="Q208" t="str">
            <v/>
          </cell>
          <cell r="W208" t="str">
            <v/>
          </cell>
          <cell r="AA208" t="str">
            <v>1. Reconfirm Approval</v>
          </cell>
        </row>
        <row r="209">
          <cell r="F209" t="str">
            <v>AMD MMU BSc (Hons) BS 2019-20</v>
          </cell>
          <cell r="K209" t="str">
            <v>Biomedical scientist</v>
          </cell>
          <cell r="M209" t="str">
            <v/>
          </cell>
          <cell r="P209" t="str">
            <v>Declaration</v>
          </cell>
          <cell r="Q209" t="str">
            <v/>
          </cell>
          <cell r="W209" t="str">
            <v/>
          </cell>
          <cell r="AA209" t="str">
            <v>1. Reconfirm Approval</v>
          </cell>
        </row>
        <row r="210">
          <cell r="F210" t="str">
            <v>AMD MID BSc (Hons) BS 2019-20</v>
          </cell>
          <cell r="K210" t="str">
            <v>Biomedical scientist</v>
          </cell>
          <cell r="M210" t="str">
            <v/>
          </cell>
          <cell r="P210" t="str">
            <v>Declaration</v>
          </cell>
          <cell r="Q210" t="str">
            <v/>
          </cell>
          <cell r="W210" t="str">
            <v/>
          </cell>
          <cell r="AA210" t="str">
            <v>1. Reconfirm Approval</v>
          </cell>
        </row>
        <row r="211">
          <cell r="F211" t="str">
            <v>AMA RGU BSc (Hons) BS 2019-20</v>
          </cell>
          <cell r="K211" t="str">
            <v>Biomedical scientist</v>
          </cell>
          <cell r="M211" t="str">
            <v/>
          </cell>
          <cell r="P211" t="str">
            <v>Audit</v>
          </cell>
          <cell r="Q211" t="str">
            <v>Assessment Day</v>
          </cell>
          <cell r="W211" t="str">
            <v>No</v>
          </cell>
          <cell r="AA211" t="str">
            <v>1. Reconfirm Approval</v>
          </cell>
        </row>
        <row r="212">
          <cell r="F212" t="str">
            <v>AMA ESS BSc (Hons) BS 2019-20</v>
          </cell>
          <cell r="K212" t="str">
            <v>Biomedical scientist</v>
          </cell>
          <cell r="M212" t="str">
            <v/>
          </cell>
          <cell r="P212" t="str">
            <v>Audit</v>
          </cell>
          <cell r="Q212" t="str">
            <v>Assessment Day</v>
          </cell>
          <cell r="W212" t="str">
            <v>No</v>
          </cell>
          <cell r="AA212" t="str">
            <v>1. Reconfirm Approval</v>
          </cell>
        </row>
        <row r="213">
          <cell r="F213" t="str">
            <v>AMD STA BSc (Hons) BS (2) 2019-20</v>
          </cell>
          <cell r="K213" t="str">
            <v>Biomedical scientist</v>
          </cell>
          <cell r="M213" t="str">
            <v/>
          </cell>
          <cell r="P213" t="str">
            <v>Declaration</v>
          </cell>
          <cell r="Q213" t="str">
            <v/>
          </cell>
          <cell r="W213" t="str">
            <v/>
          </cell>
          <cell r="AA213" t="str">
            <v>1. Reconfirm Approval</v>
          </cell>
        </row>
        <row r="214">
          <cell r="F214" t="str">
            <v>AMD STA BSc (Hons) BS (1) 2019-20</v>
          </cell>
          <cell r="K214" t="str">
            <v>Biomedical scientist</v>
          </cell>
          <cell r="M214" t="str">
            <v/>
          </cell>
          <cell r="P214" t="str">
            <v>Declaration</v>
          </cell>
          <cell r="Q214" t="str">
            <v/>
          </cell>
          <cell r="W214" t="str">
            <v/>
          </cell>
          <cell r="AA214" t="str">
            <v>1. Reconfirm Approval</v>
          </cell>
        </row>
        <row r="215">
          <cell r="F215" t="str">
            <v>AMD STA BSc (Hons) BS (1) 2019-20</v>
          </cell>
          <cell r="K215" t="str">
            <v>Biomedical scientist</v>
          </cell>
          <cell r="M215" t="str">
            <v/>
          </cell>
          <cell r="P215" t="str">
            <v>Declaration</v>
          </cell>
          <cell r="Q215" t="str">
            <v/>
          </cell>
          <cell r="W215" t="str">
            <v/>
          </cell>
          <cell r="AA215" t="str">
            <v>1. Reconfirm Approval</v>
          </cell>
        </row>
        <row r="216">
          <cell r="F216" t="str">
            <v>AMD STA BSc (Hons) BS (1) 2019-20</v>
          </cell>
          <cell r="K216" t="str">
            <v>Biomedical scientist</v>
          </cell>
          <cell r="M216" t="str">
            <v/>
          </cell>
          <cell r="P216" t="str">
            <v>Declaration</v>
          </cell>
          <cell r="Q216" t="str">
            <v/>
          </cell>
          <cell r="W216" t="str">
            <v/>
          </cell>
          <cell r="AA216" t="str">
            <v>1. Reconfirm Approval</v>
          </cell>
        </row>
        <row r="217">
          <cell r="F217" t="str">
            <v>AMD STA BSc (Hons) BS (1) 2019-20</v>
          </cell>
          <cell r="K217" t="str">
            <v>Biomedical scientist</v>
          </cell>
          <cell r="M217" t="str">
            <v/>
          </cell>
          <cell r="P217" t="str">
            <v>Declaration</v>
          </cell>
          <cell r="Q217" t="str">
            <v/>
          </cell>
          <cell r="W217" t="str">
            <v/>
          </cell>
          <cell r="AA217" t="str">
            <v>1. Reconfirm Approval</v>
          </cell>
        </row>
        <row r="218">
          <cell r="F218" t="str">
            <v>AMA UWS BSc (Hons) BS 2019-20</v>
          </cell>
          <cell r="K218" t="str">
            <v>Biomedical scientist</v>
          </cell>
          <cell r="M218" t="str">
            <v/>
          </cell>
          <cell r="P218" t="str">
            <v>Audit</v>
          </cell>
          <cell r="Q218" t="str">
            <v>Assessment Day</v>
          </cell>
          <cell r="W218" t="str">
            <v>No</v>
          </cell>
          <cell r="AA218" t="str">
            <v>1. Reconfirm Approval</v>
          </cell>
        </row>
        <row r="219">
          <cell r="F219" t="str">
            <v>AMA WES BSc (Hons) BS 2019-20</v>
          </cell>
          <cell r="K219" t="str">
            <v>Biomedical scientist</v>
          </cell>
          <cell r="M219" t="str">
            <v/>
          </cell>
          <cell r="P219" t="str">
            <v>Audit</v>
          </cell>
          <cell r="Q219" t="str">
            <v>Assessment Day</v>
          </cell>
          <cell r="W219" t="str">
            <v>No</v>
          </cell>
          <cell r="AA219" t="str">
            <v>1. Reconfirm Approval</v>
          </cell>
        </row>
        <row r="220">
          <cell r="F220" t="str">
            <v>AMD BRA BSc (Hons) BS 2019-20</v>
          </cell>
          <cell r="K220" t="str">
            <v>Biomedical scientist</v>
          </cell>
          <cell r="M220" t="str">
            <v/>
          </cell>
          <cell r="P220" t="str">
            <v>Declaration</v>
          </cell>
          <cell r="Q220" t="str">
            <v/>
          </cell>
          <cell r="W220" t="str">
            <v/>
          </cell>
          <cell r="AA220" t="str">
            <v>1. Reconfirm Approval</v>
          </cell>
        </row>
        <row r="221">
          <cell r="F221" t="str">
            <v>AMD BRA BSc (Hons) BS 2019-20</v>
          </cell>
          <cell r="K221" t="str">
            <v>Biomedical scientist</v>
          </cell>
          <cell r="M221" t="str">
            <v/>
          </cell>
          <cell r="P221" t="str">
            <v>Declaration</v>
          </cell>
          <cell r="Q221" t="str">
            <v/>
          </cell>
          <cell r="W221" t="str">
            <v/>
          </cell>
          <cell r="AA221" t="str">
            <v>1. Reconfirm Approval</v>
          </cell>
        </row>
        <row r="222">
          <cell r="F222" t="str">
            <v>AMD BRA BSc (Hons) BS 2019-20</v>
          </cell>
          <cell r="K222" t="str">
            <v>Biomedical scientist</v>
          </cell>
          <cell r="M222" t="str">
            <v/>
          </cell>
          <cell r="P222" t="str">
            <v>Declaration</v>
          </cell>
          <cell r="Q222" t="str">
            <v/>
          </cell>
          <cell r="W222" t="str">
            <v/>
          </cell>
          <cell r="AA222" t="str">
            <v>1. Reconfirm Approval</v>
          </cell>
        </row>
        <row r="223">
          <cell r="F223" t="str">
            <v>AMD BRA BSc (Hons) BS 2019-20</v>
          </cell>
          <cell r="K223" t="str">
            <v>Biomedical scientist</v>
          </cell>
          <cell r="M223" t="str">
            <v/>
          </cell>
          <cell r="P223" t="str">
            <v>Declaration</v>
          </cell>
          <cell r="Q223" t="str">
            <v/>
          </cell>
          <cell r="W223" t="str">
            <v/>
          </cell>
          <cell r="AA223" t="str">
            <v>1. Reconfirm Approval</v>
          </cell>
        </row>
        <row r="224">
          <cell r="F224" t="str">
            <v>AMD BRA BSc (Hons) BS 2019-20</v>
          </cell>
          <cell r="K224" t="str">
            <v>Biomedical scientist</v>
          </cell>
          <cell r="M224" t="str">
            <v/>
          </cell>
          <cell r="P224" t="str">
            <v>Declaration</v>
          </cell>
          <cell r="Q224" t="str">
            <v/>
          </cell>
          <cell r="W224" t="str">
            <v/>
          </cell>
          <cell r="AA224" t="str">
            <v>1. Reconfirm Approval</v>
          </cell>
        </row>
        <row r="225">
          <cell r="F225" t="str">
            <v>AMD BRA BSc (Hons) BS 2019-20</v>
          </cell>
          <cell r="K225" t="str">
            <v>Biomedical scientist</v>
          </cell>
          <cell r="M225" t="str">
            <v/>
          </cell>
          <cell r="P225" t="str">
            <v>Declaration</v>
          </cell>
          <cell r="Q225" t="str">
            <v/>
          </cell>
          <cell r="W225" t="str">
            <v/>
          </cell>
          <cell r="AA225" t="str">
            <v>1. Reconfirm Approval</v>
          </cell>
        </row>
        <row r="226">
          <cell r="F226" t="str">
            <v>AMD BRA BSc (Hons) BS 2019-20</v>
          </cell>
          <cell r="K226" t="str">
            <v>Biomedical scientist</v>
          </cell>
          <cell r="M226" t="str">
            <v/>
          </cell>
          <cell r="P226" t="str">
            <v>Declaration</v>
          </cell>
          <cell r="Q226" t="str">
            <v/>
          </cell>
          <cell r="W226" t="str">
            <v/>
          </cell>
          <cell r="AA226" t="str">
            <v>1. Reconfirm Approval</v>
          </cell>
        </row>
        <row r="227">
          <cell r="F227" t="str">
            <v>AMD BRA BSc (Hons) BS 2019-20</v>
          </cell>
          <cell r="K227" t="str">
            <v>Biomedical scientist</v>
          </cell>
          <cell r="M227" t="str">
            <v/>
          </cell>
          <cell r="P227" t="str">
            <v>Declaration</v>
          </cell>
          <cell r="Q227" t="str">
            <v/>
          </cell>
          <cell r="W227" t="str">
            <v/>
          </cell>
          <cell r="AA227" t="str">
            <v>1. Reconfirm Approval</v>
          </cell>
        </row>
        <row r="228">
          <cell r="F228" t="str">
            <v>AMD CLA BSc (Hons) BS 2019-20</v>
          </cell>
          <cell r="K228" t="str">
            <v>Biomedical scientist</v>
          </cell>
          <cell r="M228" t="str">
            <v/>
          </cell>
          <cell r="P228" t="str">
            <v>Declaration</v>
          </cell>
          <cell r="Q228" t="str">
            <v/>
          </cell>
          <cell r="W228" t="str">
            <v/>
          </cell>
          <cell r="AA228" t="str">
            <v>1. Reconfirm Approval</v>
          </cell>
        </row>
        <row r="229">
          <cell r="F229" t="str">
            <v>AMA WOL BSc (Hons) BS 2019-20</v>
          </cell>
          <cell r="K229" t="str">
            <v>Biomedical scientist</v>
          </cell>
          <cell r="M229" t="str">
            <v/>
          </cell>
          <cell r="P229" t="str">
            <v>Audit</v>
          </cell>
          <cell r="Q229" t="str">
            <v>Assessment Day</v>
          </cell>
          <cell r="W229" t="str">
            <v>No</v>
          </cell>
          <cell r="AA229" t="str">
            <v>1. Reconfirm Approval</v>
          </cell>
        </row>
        <row r="230">
          <cell r="F230" t="str">
            <v>AMD HER BSc (Hons) BS 2019-20</v>
          </cell>
          <cell r="K230" t="str">
            <v>Biomedical scientist</v>
          </cell>
          <cell r="M230" t="str">
            <v/>
          </cell>
          <cell r="P230" t="str">
            <v>Declaration</v>
          </cell>
          <cell r="Q230" t="str">
            <v/>
          </cell>
          <cell r="W230" t="str">
            <v/>
          </cell>
          <cell r="AA230" t="str">
            <v>1. Reconfirm Approval</v>
          </cell>
        </row>
        <row r="231">
          <cell r="F231" t="str">
            <v>AMA AST BSc (Hons) BS 2019-20 POSTAL</v>
          </cell>
          <cell r="K231" t="str">
            <v>Biomedical scientist</v>
          </cell>
          <cell r="M231" t="str">
            <v/>
          </cell>
          <cell r="P231" t="str">
            <v>Audit</v>
          </cell>
          <cell r="Q231" t="str">
            <v>Postal</v>
          </cell>
          <cell r="W231" t="str">
            <v>No</v>
          </cell>
          <cell r="AA231" t="str">
            <v>1. Reconfirm Approval</v>
          </cell>
        </row>
        <row r="232">
          <cell r="F232" t="str">
            <v>AMD SUN BSc (Hons)  Applied / BSc (Hons) BS 2019-20</v>
          </cell>
          <cell r="K232" t="str">
            <v>Biomedical scientist</v>
          </cell>
          <cell r="M232" t="str">
            <v/>
          </cell>
          <cell r="P232" t="str">
            <v>Declaration</v>
          </cell>
          <cell r="Q232" t="str">
            <v/>
          </cell>
          <cell r="W232" t="str">
            <v/>
          </cell>
          <cell r="AA232" t="str">
            <v>1. Reconfirm Approval</v>
          </cell>
        </row>
        <row r="233">
          <cell r="F233" t="str">
            <v>AMD SUN BSc (Hons)  Applied / BSc (Hons) BS 2019-20</v>
          </cell>
          <cell r="K233" t="str">
            <v>Biomedical scientist</v>
          </cell>
          <cell r="M233" t="str">
            <v/>
          </cell>
          <cell r="P233" t="str">
            <v>Declaration</v>
          </cell>
          <cell r="Q233" t="str">
            <v/>
          </cell>
          <cell r="W233" t="str">
            <v/>
          </cell>
          <cell r="AA233" t="str">
            <v>1. Reconfirm Approval</v>
          </cell>
        </row>
        <row r="234">
          <cell r="F234" t="str">
            <v>AMD SUN BSc (Hons)  Applied / BSc (Hons) BS 2019-20</v>
          </cell>
          <cell r="K234" t="str">
            <v>Biomedical scientist</v>
          </cell>
          <cell r="M234" t="str">
            <v/>
          </cell>
          <cell r="P234" t="str">
            <v>Declaration</v>
          </cell>
          <cell r="Q234" t="str">
            <v/>
          </cell>
          <cell r="W234" t="str">
            <v/>
          </cell>
          <cell r="AA234" t="str">
            <v>1. Reconfirm Approval</v>
          </cell>
        </row>
        <row r="235">
          <cell r="F235" t="str">
            <v>AMD SUN BSc (Hons)  Applied / BSc (Hons) BS 2019-20</v>
          </cell>
          <cell r="K235" t="str">
            <v>Biomedical scientist</v>
          </cell>
          <cell r="M235" t="str">
            <v/>
          </cell>
          <cell r="P235" t="str">
            <v>Declaration</v>
          </cell>
          <cell r="Q235" t="str">
            <v/>
          </cell>
          <cell r="W235" t="str">
            <v/>
          </cell>
          <cell r="AA235" t="str">
            <v>1. Reconfirm Approval</v>
          </cell>
        </row>
        <row r="236">
          <cell r="F236" t="str">
            <v>AMD SUN BSc (Hons)  Applied / BSc (Hons) BS 2019-20</v>
          </cell>
          <cell r="K236" t="str">
            <v>Biomedical scientist</v>
          </cell>
          <cell r="M236" t="str">
            <v/>
          </cell>
          <cell r="P236" t="str">
            <v>Declaration</v>
          </cell>
          <cell r="Q236" t="str">
            <v/>
          </cell>
          <cell r="W236" t="str">
            <v/>
          </cell>
          <cell r="AA236" t="str">
            <v>1. Reconfirm Approval</v>
          </cell>
        </row>
        <row r="237">
          <cell r="F237" t="str">
            <v>AMD SUN BSc (Hons) BS 2019-20</v>
          </cell>
          <cell r="K237" t="str">
            <v>Biomedical scientist</v>
          </cell>
          <cell r="M237" t="str">
            <v/>
          </cell>
          <cell r="P237" t="str">
            <v>Declaration</v>
          </cell>
          <cell r="Q237" t="str">
            <v/>
          </cell>
          <cell r="W237" t="str">
            <v/>
          </cell>
          <cell r="AA237" t="str">
            <v>1. Reconfirm Approval</v>
          </cell>
        </row>
        <row r="238">
          <cell r="F238" t="str">
            <v>AMD SUN BSc (Hons) BS 2019-20</v>
          </cell>
          <cell r="K238" t="str">
            <v>Biomedical scientist</v>
          </cell>
          <cell r="M238" t="str">
            <v/>
          </cell>
          <cell r="P238" t="str">
            <v>Declaration</v>
          </cell>
          <cell r="Q238" t="str">
            <v/>
          </cell>
          <cell r="W238" t="str">
            <v/>
          </cell>
          <cell r="AA238" t="str">
            <v>1. Reconfirm Approval</v>
          </cell>
        </row>
        <row r="239">
          <cell r="F239" t="str">
            <v>AMD SUN BSc (Hons) BS 2019-20</v>
          </cell>
          <cell r="K239" t="str">
            <v>Biomedical scientist</v>
          </cell>
          <cell r="M239" t="str">
            <v/>
          </cell>
          <cell r="P239" t="str">
            <v>Declaration</v>
          </cell>
          <cell r="Q239" t="str">
            <v/>
          </cell>
          <cell r="W239" t="str">
            <v/>
          </cell>
          <cell r="AA239" t="str">
            <v>1. Reconfirm Approval</v>
          </cell>
        </row>
        <row r="240">
          <cell r="F240" t="str">
            <v>AMD SUN BSc (Hons) BS 2019-20</v>
          </cell>
          <cell r="K240" t="str">
            <v>Biomedical scientist</v>
          </cell>
          <cell r="M240" t="str">
            <v/>
          </cell>
          <cell r="P240" t="str">
            <v>Declaration</v>
          </cell>
          <cell r="Q240" t="str">
            <v/>
          </cell>
          <cell r="W240" t="str">
            <v/>
          </cell>
          <cell r="AA240" t="str">
            <v>1. Reconfirm Approval</v>
          </cell>
        </row>
        <row r="241">
          <cell r="F241" t="str">
            <v>AMD UWE BSc (Hons) BS 2019-20</v>
          </cell>
          <cell r="K241" t="str">
            <v>Biomedical scientist</v>
          </cell>
          <cell r="M241" t="str">
            <v/>
          </cell>
          <cell r="P241" t="str">
            <v>Declaration</v>
          </cell>
          <cell r="Q241" t="str">
            <v/>
          </cell>
          <cell r="W241" t="str">
            <v/>
          </cell>
          <cell r="AA241" t="str">
            <v>1. Reconfirm Approval</v>
          </cell>
        </row>
        <row r="242">
          <cell r="F242" t="str">
            <v>AMD UWE BSc (Hons) BS 2019-20</v>
          </cell>
          <cell r="K242" t="str">
            <v>Biomedical scientist</v>
          </cell>
          <cell r="M242" t="str">
            <v/>
          </cell>
          <cell r="P242" t="str">
            <v>Declaration</v>
          </cell>
          <cell r="Q242" t="str">
            <v/>
          </cell>
          <cell r="W242" t="str">
            <v/>
          </cell>
          <cell r="AA242" t="str">
            <v>1. Reconfirm Approval</v>
          </cell>
        </row>
        <row r="243">
          <cell r="F243" t="str">
            <v>AMD UWE BSc (Hons) BS 2019-20</v>
          </cell>
          <cell r="K243" t="str">
            <v>Biomedical scientist</v>
          </cell>
          <cell r="M243" t="str">
            <v/>
          </cell>
          <cell r="P243" t="str">
            <v>Declaration</v>
          </cell>
          <cell r="Q243" t="str">
            <v/>
          </cell>
          <cell r="W243" t="str">
            <v/>
          </cell>
          <cell r="AA243" t="str">
            <v>1. Reconfirm Approval</v>
          </cell>
        </row>
        <row r="244">
          <cell r="F244" t="str">
            <v>AMD UWE BSc (Hons) BS 2019-20</v>
          </cell>
          <cell r="K244" t="str">
            <v>Biomedical scientist</v>
          </cell>
          <cell r="M244" t="str">
            <v/>
          </cell>
          <cell r="P244" t="str">
            <v>Declaration</v>
          </cell>
          <cell r="Q244" t="str">
            <v/>
          </cell>
          <cell r="W244" t="str">
            <v/>
          </cell>
          <cell r="AA244" t="str">
            <v>1. Reconfirm Approval</v>
          </cell>
        </row>
        <row r="245">
          <cell r="F245" t="str">
            <v>AMD UWE BSc (Hons) BS 2019-20</v>
          </cell>
          <cell r="K245" t="str">
            <v>Biomedical scientist</v>
          </cell>
          <cell r="M245" t="str">
            <v/>
          </cell>
          <cell r="P245" t="str">
            <v>Declaration</v>
          </cell>
          <cell r="Q245" t="str">
            <v/>
          </cell>
          <cell r="W245" t="str">
            <v/>
          </cell>
          <cell r="AA245" t="str">
            <v>1. Reconfirm Approval</v>
          </cell>
        </row>
        <row r="246">
          <cell r="F246" t="str">
            <v>AMD UWE BSc (Hons) BS 2019-20</v>
          </cell>
          <cell r="K246" t="str">
            <v>Biomedical scientist</v>
          </cell>
          <cell r="M246" t="str">
            <v/>
          </cell>
          <cell r="P246" t="str">
            <v>Declaration</v>
          </cell>
          <cell r="Q246" t="str">
            <v/>
          </cell>
          <cell r="W246" t="str">
            <v/>
          </cell>
          <cell r="AA246" t="str">
            <v>1. Reconfirm Approval</v>
          </cell>
        </row>
        <row r="247">
          <cell r="F247" t="str">
            <v>AMD UWE BSc (Hons) BS 2019-20</v>
          </cell>
          <cell r="K247" t="str">
            <v>Biomedical scientist</v>
          </cell>
          <cell r="M247" t="str">
            <v/>
          </cell>
          <cell r="P247" t="str">
            <v>Declaration</v>
          </cell>
          <cell r="Q247" t="str">
            <v/>
          </cell>
          <cell r="W247" t="str">
            <v/>
          </cell>
          <cell r="AA247" t="str">
            <v>1. Reconfirm Approval</v>
          </cell>
        </row>
        <row r="248">
          <cell r="F248" t="str">
            <v>AMD UWE BSc (Hons) BS 2019-20</v>
          </cell>
          <cell r="K248" t="str">
            <v>Biomedical scientist</v>
          </cell>
          <cell r="M248" t="str">
            <v/>
          </cell>
          <cell r="P248" t="str">
            <v>Declaration</v>
          </cell>
          <cell r="Q248" t="str">
            <v/>
          </cell>
          <cell r="W248" t="str">
            <v/>
          </cell>
          <cell r="AA248" t="str">
            <v>1. Reconfirm Approval</v>
          </cell>
        </row>
        <row r="249">
          <cell r="F249" t="str">
            <v>AMD UWE BSc (Hons) BS 2019-20</v>
          </cell>
          <cell r="K249" t="str">
            <v>Biomedical scientist</v>
          </cell>
          <cell r="M249" t="str">
            <v/>
          </cell>
          <cell r="P249" t="str">
            <v>Declaration</v>
          </cell>
          <cell r="Q249" t="str">
            <v/>
          </cell>
          <cell r="W249" t="str">
            <v/>
          </cell>
          <cell r="AA249" t="str">
            <v>1. Reconfirm Approval</v>
          </cell>
        </row>
        <row r="250">
          <cell r="F250" t="str">
            <v>AMA PLY BSc (Hons) BS 2019-20 POSTAL</v>
          </cell>
          <cell r="K250" t="str">
            <v>Biomedical scientist</v>
          </cell>
          <cell r="M250" t="str">
            <v/>
          </cell>
          <cell r="P250" t="str">
            <v>Audit</v>
          </cell>
          <cell r="Q250" t="str">
            <v>Postal</v>
          </cell>
          <cell r="W250" t="str">
            <v>Yes</v>
          </cell>
          <cell r="AA250" t="str">
            <v>1. Reconfirm Approval</v>
          </cell>
        </row>
        <row r="251">
          <cell r="F251" t="str">
            <v>AMA PLY BSc (Hons) BS 2019-20 POSTAL</v>
          </cell>
          <cell r="K251" t="str">
            <v>Biomedical scientist</v>
          </cell>
          <cell r="M251" t="str">
            <v/>
          </cell>
          <cell r="P251" t="str">
            <v>Audit</v>
          </cell>
          <cell r="Q251" t="str">
            <v>Postal</v>
          </cell>
          <cell r="W251" t="str">
            <v>Yes</v>
          </cell>
          <cell r="AA251" t="str">
            <v>1. Reconfirm Approval</v>
          </cell>
        </row>
        <row r="252">
          <cell r="F252" t="str">
            <v>AMA PLY BSc (Hons) BS 2019-20 POSTAL</v>
          </cell>
          <cell r="K252" t="str">
            <v>Biomedical scientist</v>
          </cell>
          <cell r="M252" t="str">
            <v/>
          </cell>
          <cell r="P252" t="str">
            <v>Audit</v>
          </cell>
          <cell r="Q252" t="str">
            <v>Postal</v>
          </cell>
          <cell r="W252" t="str">
            <v>Yes</v>
          </cell>
          <cell r="AA252" t="str">
            <v>1. Reconfirm Approval</v>
          </cell>
        </row>
        <row r="253">
          <cell r="F253" t="str">
            <v>AMA ULS BSc (Hons) BS 2019-20 POSTAL</v>
          </cell>
          <cell r="K253" t="str">
            <v>Biomedical scientist</v>
          </cell>
          <cell r="M253" t="str">
            <v/>
          </cell>
          <cell r="P253" t="str">
            <v>Audit</v>
          </cell>
          <cell r="Q253" t="str">
            <v>Postal</v>
          </cell>
          <cell r="W253" t="str">
            <v>No</v>
          </cell>
          <cell r="AA253" t="str">
            <v>1. Reconfirm Approval</v>
          </cell>
        </row>
        <row r="254">
          <cell r="F254" t="str">
            <v>AMA BMC BSc (Hons) CH 2019-20</v>
          </cell>
          <cell r="K254" t="str">
            <v>Chiropodist / podiatrist</v>
          </cell>
          <cell r="M254" t="str">
            <v>POM – Administration, POM - Sale / Supply (CH)</v>
          </cell>
          <cell r="P254" t="str">
            <v>Audit</v>
          </cell>
          <cell r="Q254" t="str">
            <v>Assessment Day</v>
          </cell>
          <cell r="W254" t="str">
            <v>No</v>
          </cell>
          <cell r="AA254" t="str">
            <v>1. Reconfirm Approval</v>
          </cell>
        </row>
        <row r="255">
          <cell r="F255" t="str">
            <v>AMA CMU BSc (Hons) CH 2019-20</v>
          </cell>
          <cell r="K255" t="str">
            <v>Chiropodist / podiatrist</v>
          </cell>
          <cell r="M255" t="str">
            <v>POM – Administration, POM - Sale / Supply (CH)</v>
          </cell>
          <cell r="P255" t="str">
            <v>Audit</v>
          </cell>
          <cell r="Q255" t="str">
            <v>Assessment Day</v>
          </cell>
          <cell r="W255" t="str">
            <v>Yes</v>
          </cell>
          <cell r="AA255" t="str">
            <v>1. Reconfirm Approval</v>
          </cell>
        </row>
        <row r="256">
          <cell r="F256" t="str">
            <v>AMD NCD BSc (Hons) CH (OPU) 2019-20</v>
          </cell>
          <cell r="K256" t="str">
            <v>Chiropodist / podiatrist</v>
          </cell>
          <cell r="M256" t="str">
            <v>POM – Administration, POM - Sale / Supply (CH)</v>
          </cell>
          <cell r="P256" t="str">
            <v>Declaration</v>
          </cell>
          <cell r="Q256" t="str">
            <v/>
          </cell>
          <cell r="W256" t="str">
            <v/>
          </cell>
          <cell r="AA256" t="str">
            <v>1. Reconfirm Approval</v>
          </cell>
        </row>
        <row r="257">
          <cell r="F257" t="str">
            <v>AMA NOR BSc (Hons) CH 2019-20</v>
          </cell>
          <cell r="K257" t="str">
            <v>Chiropodist / podiatrist</v>
          </cell>
          <cell r="M257" t="str">
            <v>POM – Administration, POM - Sale / Supply (CH)</v>
          </cell>
          <cell r="P257" t="str">
            <v>Audit</v>
          </cell>
          <cell r="Q257" t="str">
            <v>Assessment Day</v>
          </cell>
          <cell r="W257" t="str">
            <v>Yes</v>
          </cell>
          <cell r="AA257" t="str">
            <v>1. Reconfirm Approval</v>
          </cell>
        </row>
        <row r="258">
          <cell r="F258" t="str">
            <v>AMA PLY BSc (Hons) CH 2019-20</v>
          </cell>
          <cell r="K258" t="str">
            <v>Chiropodist / podiatrist</v>
          </cell>
          <cell r="M258" t="str">
            <v>POM – Administration, POM - Sale / Supply (CH)</v>
          </cell>
          <cell r="P258" t="str">
            <v>Audit</v>
          </cell>
          <cell r="Q258" t="str">
            <v>Assessment Day</v>
          </cell>
          <cell r="W258" t="str">
            <v>No</v>
          </cell>
          <cell r="AA258" t="str">
            <v>1. Reconfirm Approval</v>
          </cell>
        </row>
        <row r="259">
          <cell r="F259" t="str">
            <v>AMA ULS BSc (Hons) CH 2019-20</v>
          </cell>
          <cell r="K259" t="str">
            <v>Chiropodist / podiatrist</v>
          </cell>
          <cell r="M259" t="str">
            <v>POM – Administration, POM - Sale / Supply (CH)</v>
          </cell>
          <cell r="P259" t="str">
            <v>Audit</v>
          </cell>
          <cell r="Q259" t="str">
            <v>Assessment Day</v>
          </cell>
          <cell r="W259" t="str">
            <v>No</v>
          </cell>
          <cell r="AA259" t="str">
            <v>1. Reconfirm Approval</v>
          </cell>
        </row>
        <row r="260">
          <cell r="F260" t="str">
            <v>AMD BRI BSc (Hons) CH 2019-20</v>
          </cell>
          <cell r="K260" t="str">
            <v>Chiropodist / podiatrist</v>
          </cell>
          <cell r="M260" t="str">
            <v>POM – Administration, POM - Sale / Supply (CH)</v>
          </cell>
          <cell r="P260" t="str">
            <v>Declaration</v>
          </cell>
          <cell r="Q260" t="str">
            <v/>
          </cell>
          <cell r="W260" t="str">
            <v/>
          </cell>
          <cell r="AA260" t="str">
            <v>1. Reconfirm Approval</v>
          </cell>
        </row>
        <row r="261">
          <cell r="F261" t="str">
            <v>AMD BRI MSc CH 2019-20</v>
          </cell>
          <cell r="K261" t="str">
            <v>Chiropodist / podiatrist</v>
          </cell>
          <cell r="M261" t="str">
            <v>POM – Administration, POM - Sale / Supply (CH)</v>
          </cell>
          <cell r="P261" t="str">
            <v>Declaration</v>
          </cell>
          <cell r="Q261" t="str">
            <v/>
          </cell>
          <cell r="W261" t="str">
            <v/>
          </cell>
          <cell r="AA261" t="str">
            <v>1. Reconfirm Approval</v>
          </cell>
        </row>
        <row r="262">
          <cell r="F262" t="str">
            <v>AMD BRI BSc (Hons) CH Apprenticeship 2019-20</v>
          </cell>
          <cell r="K262" t="str">
            <v>Chiropodist / podiatrist</v>
          </cell>
          <cell r="M262" t="str">
            <v>POM – Administration, POM - Sale / Supply (CH)</v>
          </cell>
          <cell r="P262" t="str">
            <v>Declaration</v>
          </cell>
          <cell r="Q262" t="str">
            <v/>
          </cell>
          <cell r="W262" t="str">
            <v/>
          </cell>
          <cell r="AA262" t="str">
            <v>1. Reconfirm Approval</v>
          </cell>
        </row>
        <row r="263">
          <cell r="F263" t="str">
            <v>AMD UEL BSc (Hons) CH 2019-20</v>
          </cell>
          <cell r="K263" t="str">
            <v>Chiropodist / podiatrist</v>
          </cell>
          <cell r="M263" t="str">
            <v>POM – Administration, POM - Sale / Supply (CH)</v>
          </cell>
          <cell r="P263" t="str">
            <v>Declaration</v>
          </cell>
          <cell r="Q263" t="str">
            <v/>
          </cell>
          <cell r="W263" t="str">
            <v/>
          </cell>
          <cell r="AA263" t="str">
            <v>1. Reconfirm Approval</v>
          </cell>
        </row>
        <row r="264">
          <cell r="F264" t="str">
            <v>AMD HUD BSc (Hons) CH 2019-20</v>
          </cell>
          <cell r="K264" t="str">
            <v>Chiropodist / podiatrist</v>
          </cell>
          <cell r="M264" t="str">
            <v>POM – Administration, POM - Sale / Supply (CH)</v>
          </cell>
          <cell r="P264" t="str">
            <v>Declaration</v>
          </cell>
          <cell r="Q264" t="str">
            <v/>
          </cell>
          <cell r="W264" t="str">
            <v/>
          </cell>
          <cell r="AA264" t="str">
            <v>1. Reconfirm Approval</v>
          </cell>
        </row>
        <row r="265">
          <cell r="F265" t="str">
            <v>AMD HUD BSc (Hons) CH 2019-20</v>
          </cell>
          <cell r="K265" t="str">
            <v>Chiropodist / podiatrist</v>
          </cell>
          <cell r="M265" t="str">
            <v>POM – Administration, POM - Sale / Supply (CH)</v>
          </cell>
          <cell r="P265" t="str">
            <v>Declaration</v>
          </cell>
          <cell r="Q265" t="str">
            <v/>
          </cell>
          <cell r="W265" t="str">
            <v/>
          </cell>
          <cell r="AA265" t="str">
            <v>1. Reconfirm Approval</v>
          </cell>
        </row>
        <row r="266">
          <cell r="F266" t="str">
            <v>AMD HUD BSc (Hons) CH 2019-20</v>
          </cell>
          <cell r="K266" t="str">
            <v>Chiropodist / podiatrist</v>
          </cell>
          <cell r="M266" t="str">
            <v>POM – Administration, POM - Sale / Supply (CH)</v>
          </cell>
          <cell r="P266" t="str">
            <v>Declaration</v>
          </cell>
          <cell r="Q266" t="str">
            <v/>
          </cell>
          <cell r="W266" t="str">
            <v/>
          </cell>
          <cell r="AA266" t="str">
            <v>1. Reconfirm Approval</v>
          </cell>
        </row>
        <row r="267">
          <cell r="F267" t="str">
            <v>AMD SAL BSc (Hons) CH 2019-20</v>
          </cell>
          <cell r="K267" t="str">
            <v>Chiropodist / podiatrist</v>
          </cell>
          <cell r="M267" t="str">
            <v>POM – Administration, POM - Sale / Supply (CH)</v>
          </cell>
          <cell r="P267" t="str">
            <v>Declaration</v>
          </cell>
          <cell r="Q267" t="str">
            <v/>
          </cell>
          <cell r="W267" t="str">
            <v/>
          </cell>
          <cell r="AA267" t="str">
            <v>1. Reconfirm Approval</v>
          </cell>
        </row>
        <row r="268">
          <cell r="F268" t="str">
            <v>AMD SAL BSc (Hons) CH 2019-20</v>
          </cell>
          <cell r="K268" t="str">
            <v>Chiropodist / podiatrist</v>
          </cell>
          <cell r="M268" t="str">
            <v>POM – Administration, POM - Sale / Supply (CH)</v>
          </cell>
          <cell r="P268" t="str">
            <v>Declaration</v>
          </cell>
          <cell r="Q268" t="str">
            <v/>
          </cell>
          <cell r="W268" t="str">
            <v/>
          </cell>
          <cell r="AA268" t="str">
            <v>1. Reconfirm Approval</v>
          </cell>
        </row>
        <row r="269">
          <cell r="F269" t="str">
            <v>AMD SAL MSc CH 2019-20</v>
          </cell>
          <cell r="K269" t="str">
            <v>Chiropodist / podiatrist</v>
          </cell>
          <cell r="M269" t="str">
            <v>POM – Administration, POM - Sale / Supply (CH)</v>
          </cell>
          <cell r="P269" t="str">
            <v>Declaration</v>
          </cell>
          <cell r="Q269" t="str">
            <v/>
          </cell>
          <cell r="W269" t="str">
            <v/>
          </cell>
          <cell r="AA269" t="str">
            <v>1. Reconfirm Approval</v>
          </cell>
        </row>
        <row r="270">
          <cell r="F270" t="str">
            <v>AMD SOU BSc (Hons) CH 2019-20</v>
          </cell>
          <cell r="K270" t="str">
            <v>Chiropodist / podiatrist</v>
          </cell>
          <cell r="M270" t="str">
            <v>POM – Administration, POM - Sale / Supply (CH)</v>
          </cell>
          <cell r="P270" t="str">
            <v>Declaration</v>
          </cell>
          <cell r="Q270" t="str">
            <v/>
          </cell>
          <cell r="W270" t="str">
            <v/>
          </cell>
          <cell r="AA270" t="str">
            <v>1. Reconfirm Approval</v>
          </cell>
        </row>
        <row r="271">
          <cell r="F271" t="str">
            <v>AMA GCU BSc (Hons) CH 2019-20 POSTAL</v>
          </cell>
          <cell r="K271" t="str">
            <v>Chiropodist / podiatrist</v>
          </cell>
          <cell r="M271" t="str">
            <v>POM – Administration, POM - Sale / Supply (CH)</v>
          </cell>
          <cell r="P271" t="str">
            <v>Audit</v>
          </cell>
          <cell r="Q271" t="str">
            <v>Postal</v>
          </cell>
          <cell r="W271" t="str">
            <v>No</v>
          </cell>
          <cell r="AA271" t="str">
            <v>1. Reconfirm Approval</v>
          </cell>
        </row>
        <row r="272">
          <cell r="F272" t="str">
            <v>AMA QMU BSc (Hons) CH 2019-20 POSTAL</v>
          </cell>
          <cell r="K272" t="str">
            <v>Chiropodist / podiatrist</v>
          </cell>
          <cell r="M272" t="str">
            <v>POM – Administration, POM - Sale / Supply (CH)</v>
          </cell>
          <cell r="P272" t="str">
            <v>Audit</v>
          </cell>
          <cell r="Q272" t="str">
            <v>Postal</v>
          </cell>
          <cell r="W272" t="str">
            <v>Yes</v>
          </cell>
          <cell r="AA272" t="str">
            <v>1. Reconfirm Approval</v>
          </cell>
        </row>
        <row r="273">
          <cell r="F273" t="str">
            <v>AMA AHS Cert CS (Attainment) 2019-20</v>
          </cell>
          <cell r="K273" t="str">
            <v>Clinical scientist</v>
          </cell>
          <cell r="M273" t="str">
            <v/>
          </cell>
          <cell r="P273" t="str">
            <v>Audit</v>
          </cell>
          <cell r="Q273" t="str">
            <v>Assessment Day</v>
          </cell>
          <cell r="W273" t="str">
            <v>No</v>
          </cell>
          <cell r="AA273" t="str">
            <v>1. Reconfirm Approval</v>
          </cell>
        </row>
        <row r="274">
          <cell r="F274" t="str">
            <v>AMA AHS Cert CS (Equivalence) 2019-20</v>
          </cell>
          <cell r="K274" t="str">
            <v>Clinical scientist</v>
          </cell>
          <cell r="M274" t="str">
            <v/>
          </cell>
          <cell r="P274" t="str">
            <v>Audit</v>
          </cell>
          <cell r="Q274" t="str">
            <v>Assessment Day</v>
          </cell>
          <cell r="W274" t="str">
            <v>Yes</v>
          </cell>
          <cell r="AA274" t="str">
            <v>1. Reconfirm Approval</v>
          </cell>
        </row>
        <row r="275">
          <cell r="F275" t="str">
            <v>AMD ACS Cert CS 2019-20</v>
          </cell>
          <cell r="K275" t="str">
            <v>Clinical scientist</v>
          </cell>
          <cell r="M275" t="str">
            <v/>
          </cell>
          <cell r="P275" t="str">
            <v>Declaration</v>
          </cell>
          <cell r="Q275" t="str">
            <v/>
          </cell>
          <cell r="W275" t="str">
            <v/>
          </cell>
          <cell r="AA275" t="str">
            <v>1. Reconfirm Approval</v>
          </cell>
        </row>
        <row r="276">
          <cell r="F276" t="str">
            <v>AMD IBS Cert CS 2019-20</v>
          </cell>
          <cell r="K276" t="str">
            <v>Clinical scientist</v>
          </cell>
          <cell r="M276" t="str">
            <v/>
          </cell>
          <cell r="P276" t="str">
            <v>Declaration</v>
          </cell>
          <cell r="Q276" t="str">
            <v/>
          </cell>
          <cell r="W276" t="str">
            <v/>
          </cell>
          <cell r="AA276" t="str">
            <v>1. Reconfirm Approval</v>
          </cell>
        </row>
        <row r="277">
          <cell r="F277" t="str">
            <v>AMD BCU MSc DT 2019-20</v>
          </cell>
          <cell r="K277" t="str">
            <v>Dietitian</v>
          </cell>
          <cell r="M277" t="str">
            <v/>
          </cell>
          <cell r="P277" t="str">
            <v>Declaration</v>
          </cell>
          <cell r="Q277" t="str">
            <v/>
          </cell>
          <cell r="W277" t="str">
            <v/>
          </cell>
          <cell r="AA277" t="str">
            <v>1. Reconfirm Approval</v>
          </cell>
        </row>
        <row r="278">
          <cell r="F278" t="str">
            <v>AMA CMU BSc (Hons) DT 2019-20</v>
          </cell>
          <cell r="K278" t="str">
            <v>Dietitian</v>
          </cell>
          <cell r="M278" t="str">
            <v/>
          </cell>
          <cell r="P278" t="str">
            <v>Audit</v>
          </cell>
          <cell r="Q278" t="str">
            <v>Assessment Day</v>
          </cell>
          <cell r="W278" t="str">
            <v>No</v>
          </cell>
          <cell r="AA278" t="str">
            <v>1. Reconfirm Approval</v>
          </cell>
        </row>
        <row r="279">
          <cell r="F279" t="str">
            <v>AMA CMU MSc / PGDip DT 2019-20</v>
          </cell>
          <cell r="K279" t="str">
            <v>Dietitian</v>
          </cell>
          <cell r="M279" t="str">
            <v/>
          </cell>
          <cell r="P279" t="str">
            <v>Audit</v>
          </cell>
          <cell r="Q279" t="str">
            <v>Assessment Day</v>
          </cell>
          <cell r="W279" t="str">
            <v>No</v>
          </cell>
          <cell r="AA279" t="str">
            <v>1. Reconfirm Approval</v>
          </cell>
        </row>
        <row r="280">
          <cell r="F280" t="str">
            <v>AMA CMU MSc / PGDip DT 2019-20</v>
          </cell>
          <cell r="K280" t="str">
            <v>Dietitian</v>
          </cell>
          <cell r="M280" t="str">
            <v/>
          </cell>
          <cell r="P280" t="str">
            <v>Audit</v>
          </cell>
          <cell r="Q280" t="str">
            <v>Assessment Day</v>
          </cell>
          <cell r="W280" t="str">
            <v>No</v>
          </cell>
          <cell r="AA280" t="str">
            <v>1. Reconfirm Approval</v>
          </cell>
        </row>
        <row r="281">
          <cell r="F281" t="str">
            <v>AMA GCU BSc (Hons) DT 2019-20</v>
          </cell>
          <cell r="K281" t="str">
            <v>Dietitian</v>
          </cell>
          <cell r="M281" t="str">
            <v/>
          </cell>
          <cell r="P281" t="str">
            <v>Audit</v>
          </cell>
          <cell r="Q281" t="str">
            <v>Assessment Day</v>
          </cell>
          <cell r="W281" t="str">
            <v>No</v>
          </cell>
          <cell r="AA281" t="str">
            <v>1. Reconfirm Approval</v>
          </cell>
        </row>
        <row r="282">
          <cell r="F282" t="str">
            <v>AMA GCU MSc DT 2019-20</v>
          </cell>
          <cell r="K282" t="str">
            <v>Dietitian</v>
          </cell>
          <cell r="M282" t="str">
            <v/>
          </cell>
          <cell r="P282" t="str">
            <v>Audit</v>
          </cell>
          <cell r="Q282" t="str">
            <v>Assessment Day</v>
          </cell>
          <cell r="W282" t="str">
            <v>No</v>
          </cell>
          <cell r="AA282" t="str">
            <v>1. Reconfirm Approval</v>
          </cell>
        </row>
        <row r="283">
          <cell r="F283" t="str">
            <v>AMA GCU MSc DT 2019-20</v>
          </cell>
          <cell r="K283" t="str">
            <v>Dietitian</v>
          </cell>
          <cell r="M283" t="str">
            <v/>
          </cell>
          <cell r="P283" t="str">
            <v>Audit</v>
          </cell>
          <cell r="Q283" t="str">
            <v>Assessment Day</v>
          </cell>
          <cell r="W283" t="str">
            <v>No</v>
          </cell>
          <cell r="AA283" t="str">
            <v>1. Reconfirm Approval</v>
          </cell>
        </row>
        <row r="284">
          <cell r="F284" t="str">
            <v>AMD COV BSc (Hons) DT 2019-20</v>
          </cell>
          <cell r="K284" t="str">
            <v>Dietitian</v>
          </cell>
          <cell r="M284" t="str">
            <v/>
          </cell>
          <cell r="P284" t="str">
            <v>Declaration</v>
          </cell>
          <cell r="Q284" t="str">
            <v/>
          </cell>
          <cell r="W284" t="str">
            <v/>
          </cell>
          <cell r="AA284" t="str">
            <v>1. Reconfirm Approval</v>
          </cell>
        </row>
        <row r="285">
          <cell r="F285" t="str">
            <v>AMD COV BSc (Hons) DT (Nutrition) 2019-20</v>
          </cell>
          <cell r="K285" t="str">
            <v>Dietitian</v>
          </cell>
          <cell r="M285" t="str">
            <v/>
          </cell>
          <cell r="P285" t="str">
            <v>Declaration</v>
          </cell>
          <cell r="Q285" t="str">
            <v/>
          </cell>
          <cell r="W285" t="str">
            <v/>
          </cell>
          <cell r="AA285" t="str">
            <v>1. Reconfirm Approval</v>
          </cell>
        </row>
        <row r="286">
          <cell r="F286" t="str">
            <v>AMD KCL BSc (Hons) DT 2019-20</v>
          </cell>
          <cell r="K286" t="str">
            <v>Dietitian</v>
          </cell>
          <cell r="M286" t="str">
            <v/>
          </cell>
          <cell r="P286" t="str">
            <v>Declaration</v>
          </cell>
          <cell r="Q286" t="str">
            <v/>
          </cell>
          <cell r="W286" t="str">
            <v/>
          </cell>
          <cell r="AA286" t="str">
            <v>1. Reconfirm Approval</v>
          </cell>
        </row>
        <row r="287">
          <cell r="F287" t="str">
            <v>AMD KCL MSc / PGDip DT 2019-20</v>
          </cell>
          <cell r="K287" t="str">
            <v>Dietitian</v>
          </cell>
          <cell r="M287" t="str">
            <v/>
          </cell>
          <cell r="P287" t="str">
            <v>Declaration</v>
          </cell>
          <cell r="Q287" t="str">
            <v/>
          </cell>
          <cell r="W287" t="str">
            <v/>
          </cell>
          <cell r="AA287" t="str">
            <v>1. Reconfirm Approval</v>
          </cell>
        </row>
        <row r="288">
          <cell r="F288" t="str">
            <v>AMD KCL MSc / PGDip DT 2019-20</v>
          </cell>
          <cell r="K288" t="str">
            <v>Dietitian</v>
          </cell>
          <cell r="M288" t="str">
            <v/>
          </cell>
          <cell r="P288" t="str">
            <v>Declaration</v>
          </cell>
          <cell r="Q288" t="str">
            <v/>
          </cell>
          <cell r="W288" t="str">
            <v/>
          </cell>
          <cell r="AA288" t="str">
            <v>1. Reconfirm Approval</v>
          </cell>
        </row>
        <row r="289">
          <cell r="F289" t="str">
            <v>AMD LOM BSc (Hons) DT 2019-20</v>
          </cell>
          <cell r="K289" t="str">
            <v>Dietitian</v>
          </cell>
          <cell r="M289" t="str">
            <v/>
          </cell>
          <cell r="P289" t="str">
            <v>Declaration</v>
          </cell>
          <cell r="Q289" t="str">
            <v/>
          </cell>
          <cell r="W289" t="str">
            <v/>
          </cell>
          <cell r="AA289" t="str">
            <v>1. Reconfirm Approval</v>
          </cell>
        </row>
        <row r="290">
          <cell r="F290" t="str">
            <v>AMD LOM PGDip / MSc DT 2019-20</v>
          </cell>
          <cell r="K290" t="str">
            <v>Dietitian</v>
          </cell>
          <cell r="M290" t="str">
            <v/>
          </cell>
          <cell r="P290" t="str">
            <v>Declaration</v>
          </cell>
          <cell r="Q290" t="str">
            <v/>
          </cell>
          <cell r="W290" t="str">
            <v/>
          </cell>
          <cell r="AA290" t="str">
            <v>1. Reconfirm Approval</v>
          </cell>
        </row>
        <row r="291">
          <cell r="F291" t="str">
            <v>AMD LOM PGDip / MSc DT 2019-20</v>
          </cell>
          <cell r="K291" t="str">
            <v>Dietitian</v>
          </cell>
          <cell r="M291" t="str">
            <v/>
          </cell>
          <cell r="P291" t="str">
            <v>Declaration</v>
          </cell>
          <cell r="Q291" t="str">
            <v/>
          </cell>
          <cell r="W291" t="str">
            <v/>
          </cell>
          <cell r="AA291" t="str">
            <v>1. Reconfirm Approval</v>
          </cell>
        </row>
        <row r="292">
          <cell r="F292" t="str">
            <v>AMD LOM BSc (Hons) DT 2019-20</v>
          </cell>
          <cell r="K292" t="str">
            <v>Dietitian</v>
          </cell>
          <cell r="M292" t="str">
            <v/>
          </cell>
          <cell r="P292" t="str">
            <v>Declaration</v>
          </cell>
          <cell r="Q292" t="str">
            <v/>
          </cell>
          <cell r="W292" t="str">
            <v/>
          </cell>
          <cell r="AA292" t="str">
            <v>1. Reconfirm Approval</v>
          </cell>
        </row>
        <row r="293">
          <cell r="F293" t="str">
            <v>AMA RGU BSc (Hons) / MSc DT 2019-20</v>
          </cell>
          <cell r="K293" t="str">
            <v>Dietitian</v>
          </cell>
          <cell r="M293" t="str">
            <v/>
          </cell>
          <cell r="P293" t="str">
            <v>Audit</v>
          </cell>
          <cell r="Q293" t="str">
            <v>Assessment Day</v>
          </cell>
          <cell r="W293" t="str">
            <v>Yes</v>
          </cell>
          <cell r="AA293" t="str">
            <v>1. Reconfirm Approval</v>
          </cell>
        </row>
        <row r="294">
          <cell r="F294" t="str">
            <v>AMA RGU BSc (Hons) / MSc DT 2019-20</v>
          </cell>
          <cell r="K294" t="str">
            <v>Dietitian</v>
          </cell>
          <cell r="M294" t="str">
            <v/>
          </cell>
          <cell r="P294" t="str">
            <v>Audit</v>
          </cell>
          <cell r="Q294" t="str">
            <v>Assessment Day</v>
          </cell>
          <cell r="W294" t="str">
            <v>Yes</v>
          </cell>
          <cell r="AA294" t="str">
            <v>1. Reconfirm Approval</v>
          </cell>
        </row>
        <row r="295">
          <cell r="F295" t="str">
            <v>AMA RGU BSc (Hons) / MSc DT 2019-20</v>
          </cell>
          <cell r="K295" t="str">
            <v>Dietitian</v>
          </cell>
          <cell r="M295" t="str">
            <v/>
          </cell>
          <cell r="P295" t="str">
            <v>Audit</v>
          </cell>
          <cell r="Q295" t="str">
            <v>Assessment Day</v>
          </cell>
          <cell r="W295" t="str">
            <v>Yes</v>
          </cell>
          <cell r="AA295" t="str">
            <v>1. Reconfirm Approval</v>
          </cell>
        </row>
        <row r="296">
          <cell r="F296" t="str">
            <v>AMA TEE MSc DT 2019-20</v>
          </cell>
          <cell r="K296" t="str">
            <v>Dietitian</v>
          </cell>
          <cell r="M296" t="str">
            <v/>
          </cell>
          <cell r="P296" t="str">
            <v>Audit</v>
          </cell>
          <cell r="Q296" t="str">
            <v>Assessment Day</v>
          </cell>
          <cell r="W296" t="str">
            <v>No</v>
          </cell>
          <cell r="AA296" t="str">
            <v>1. Reconfirm Approval</v>
          </cell>
        </row>
        <row r="297">
          <cell r="F297" t="str">
            <v>AMA PLY BSc (Hons) DT 2019-20</v>
          </cell>
          <cell r="K297" t="str">
            <v>Dietitian</v>
          </cell>
          <cell r="M297" t="str">
            <v/>
          </cell>
          <cell r="P297" t="str">
            <v>Audit</v>
          </cell>
          <cell r="Q297" t="str">
            <v>Assessment Day</v>
          </cell>
          <cell r="W297" t="str">
            <v>No</v>
          </cell>
          <cell r="AA297" t="str">
            <v>1. Reconfirm Approval</v>
          </cell>
        </row>
        <row r="298">
          <cell r="F298" t="str">
            <v>AMD CHE MSc / PGDip DT 2019-20</v>
          </cell>
          <cell r="K298" t="str">
            <v>Dietitian</v>
          </cell>
          <cell r="M298" t="str">
            <v/>
          </cell>
          <cell r="P298" t="str">
            <v>Declaration</v>
          </cell>
          <cell r="Q298" t="str">
            <v/>
          </cell>
          <cell r="W298" t="str">
            <v/>
          </cell>
          <cell r="AA298" t="str">
            <v>1. Reconfirm Approval</v>
          </cell>
        </row>
        <row r="299">
          <cell r="F299" t="str">
            <v>AMD CHE BSc (Hons) DT 2019-20</v>
          </cell>
          <cell r="K299" t="str">
            <v>Dietitian</v>
          </cell>
          <cell r="M299" t="str">
            <v/>
          </cell>
          <cell r="P299" t="str">
            <v>Declaration</v>
          </cell>
          <cell r="Q299" t="str">
            <v/>
          </cell>
          <cell r="W299" t="str">
            <v/>
          </cell>
          <cell r="AA299" t="str">
            <v>1. Reconfirm Approval</v>
          </cell>
        </row>
        <row r="300">
          <cell r="F300" t="str">
            <v>AMD CHE MSc / PGDip DT 2019-20</v>
          </cell>
          <cell r="K300" t="str">
            <v>Dietitian</v>
          </cell>
          <cell r="M300" t="str">
            <v/>
          </cell>
          <cell r="P300" t="str">
            <v>Declaration</v>
          </cell>
          <cell r="Q300" t="str">
            <v/>
          </cell>
          <cell r="W300" t="str">
            <v/>
          </cell>
          <cell r="AA300" t="str">
            <v>1. Reconfirm Approval</v>
          </cell>
        </row>
        <row r="301">
          <cell r="F301" t="str">
            <v>AMD HER BSc (Hons) DT 2019-20</v>
          </cell>
          <cell r="K301" t="str">
            <v>Dietitian</v>
          </cell>
          <cell r="M301" t="str">
            <v/>
          </cell>
          <cell r="P301" t="str">
            <v>Declaration</v>
          </cell>
          <cell r="Q301" t="str">
            <v/>
          </cell>
          <cell r="W301" t="str">
            <v/>
          </cell>
          <cell r="AA301" t="str">
            <v>1. Reconfirm Approval</v>
          </cell>
        </row>
        <row r="302">
          <cell r="F302" t="str">
            <v>AMD NOT MSc DT 2019-20</v>
          </cell>
          <cell r="K302" t="str">
            <v>Dietitian</v>
          </cell>
          <cell r="M302" t="str">
            <v/>
          </cell>
          <cell r="P302" t="str">
            <v>Declaration</v>
          </cell>
          <cell r="Q302" t="str">
            <v/>
          </cell>
          <cell r="W302" t="str">
            <v/>
          </cell>
          <cell r="AA302" t="str">
            <v>1. Reconfirm Approval</v>
          </cell>
        </row>
        <row r="303">
          <cell r="F303" t="str">
            <v>AMD SUR BSc (Hons) DT 2019-20</v>
          </cell>
          <cell r="K303" t="str">
            <v>Dietitian</v>
          </cell>
          <cell r="M303" t="str">
            <v/>
          </cell>
          <cell r="P303" t="str">
            <v>Declaration</v>
          </cell>
          <cell r="Q303" t="str">
            <v/>
          </cell>
          <cell r="W303" t="str">
            <v/>
          </cell>
          <cell r="AA303" t="str">
            <v>1. Reconfirm Approval</v>
          </cell>
        </row>
        <row r="304">
          <cell r="F304" t="str">
            <v>AMA LMU BSc (Hons) DT 2019-20 POSTAL</v>
          </cell>
          <cell r="K304" t="str">
            <v>Dietitian</v>
          </cell>
          <cell r="M304" t="str">
            <v/>
          </cell>
          <cell r="P304" t="str">
            <v>Audit</v>
          </cell>
          <cell r="Q304" t="str">
            <v>Postal</v>
          </cell>
          <cell r="W304" t="str">
            <v>No</v>
          </cell>
          <cell r="AA304" t="str">
            <v>1. Reconfirm Approval</v>
          </cell>
        </row>
        <row r="305">
          <cell r="F305" t="str">
            <v>AMA LMU MSc DT 2019-20 POSTAL</v>
          </cell>
          <cell r="K305" t="str">
            <v>Dietitian</v>
          </cell>
          <cell r="M305" t="str">
            <v/>
          </cell>
          <cell r="P305" t="str">
            <v>Audit</v>
          </cell>
          <cell r="Q305" t="str">
            <v>Postal</v>
          </cell>
          <cell r="W305" t="str">
            <v>No</v>
          </cell>
          <cell r="AA305" t="str">
            <v>1. Reconfirm Approval</v>
          </cell>
        </row>
        <row r="306">
          <cell r="F306" t="str">
            <v>AMA QMU BSc (Hons) DT 2019-20 POSTAL</v>
          </cell>
          <cell r="K306" t="str">
            <v>Dietitian</v>
          </cell>
          <cell r="M306" t="str">
            <v/>
          </cell>
          <cell r="P306" t="str">
            <v>Audit</v>
          </cell>
          <cell r="Q306" t="str">
            <v>Postal</v>
          </cell>
          <cell r="W306" t="str">
            <v>Yes</v>
          </cell>
          <cell r="AA306" t="str">
            <v>1. Reconfirm Approval</v>
          </cell>
        </row>
        <row r="307">
          <cell r="F307" t="str">
            <v>AMA QMU PGDip / MSc DT 2019-20 POSTAL</v>
          </cell>
          <cell r="K307" t="str">
            <v>Dietitian</v>
          </cell>
          <cell r="M307" t="str">
            <v/>
          </cell>
          <cell r="P307" t="str">
            <v>Audit</v>
          </cell>
          <cell r="Q307" t="str">
            <v>Postal</v>
          </cell>
          <cell r="W307" t="str">
            <v>Yes</v>
          </cell>
          <cell r="AA307" t="str">
            <v>1. Reconfirm Approval</v>
          </cell>
        </row>
        <row r="308">
          <cell r="F308" t="str">
            <v>AMA QMU PGDip / MSc DT 2019-20 POSTAL</v>
          </cell>
          <cell r="K308" t="str">
            <v>Dietitian</v>
          </cell>
          <cell r="M308" t="str">
            <v/>
          </cell>
          <cell r="P308" t="str">
            <v>Audit</v>
          </cell>
          <cell r="Q308" t="str">
            <v>Postal</v>
          </cell>
          <cell r="W308" t="str">
            <v>Yes</v>
          </cell>
          <cell r="AA308" t="str">
            <v>1. Reconfirm Approval</v>
          </cell>
        </row>
        <row r="309">
          <cell r="F309" t="str">
            <v>AMA QMU PGDip / MSc DT 2019-20 POSTAL</v>
          </cell>
          <cell r="K309" t="str">
            <v>Dietitian</v>
          </cell>
          <cell r="M309" t="str">
            <v/>
          </cell>
          <cell r="P309" t="str">
            <v>Audit</v>
          </cell>
          <cell r="Q309" t="str">
            <v>Postal</v>
          </cell>
          <cell r="W309" t="str">
            <v>Yes</v>
          </cell>
          <cell r="AA309" t="str">
            <v>1. Reconfirm Approval</v>
          </cell>
        </row>
        <row r="310">
          <cell r="F310" t="str">
            <v>AMA QMU PGDip / MSc DT 2019-20 POSTAL</v>
          </cell>
          <cell r="K310" t="str">
            <v>Dietitian</v>
          </cell>
          <cell r="M310" t="str">
            <v/>
          </cell>
          <cell r="P310" t="str">
            <v>Audit</v>
          </cell>
          <cell r="Q310" t="str">
            <v>Postal</v>
          </cell>
          <cell r="W310" t="str">
            <v>Yes</v>
          </cell>
          <cell r="AA310" t="str">
            <v>1. Reconfirm Approval</v>
          </cell>
        </row>
        <row r="311">
          <cell r="F311" t="str">
            <v>AMA ULS BSc (Hons) DT 2019-20 POSTAL</v>
          </cell>
          <cell r="K311" t="str">
            <v>Dietitian</v>
          </cell>
          <cell r="M311" t="str">
            <v/>
          </cell>
          <cell r="P311" t="str">
            <v>Audit</v>
          </cell>
          <cell r="Q311" t="str">
            <v>Postal</v>
          </cell>
          <cell r="W311" t="str">
            <v>No</v>
          </cell>
          <cell r="AA311" t="str">
            <v>1. Reconfirm Approval</v>
          </cell>
        </row>
        <row r="312">
          <cell r="F312" t="str">
            <v>AMA ULS MSc / PGDip DT 2019-20 POSTAL</v>
          </cell>
          <cell r="K312" t="str">
            <v>Dietitian</v>
          </cell>
          <cell r="M312" t="str">
            <v/>
          </cell>
          <cell r="P312" t="str">
            <v>Audit</v>
          </cell>
          <cell r="Q312" t="str">
            <v>Postal</v>
          </cell>
          <cell r="W312" t="str">
            <v>No</v>
          </cell>
          <cell r="AA312" t="str">
            <v>1. Reconfirm Approval</v>
          </cell>
        </row>
        <row r="313">
          <cell r="F313" t="str">
            <v>AMA ULS MSc / PGDip DT 2019-20 POSTAL</v>
          </cell>
          <cell r="K313" t="str">
            <v>Dietitian</v>
          </cell>
          <cell r="M313" t="str">
            <v/>
          </cell>
          <cell r="P313" t="str">
            <v>Audit</v>
          </cell>
          <cell r="Q313" t="str">
            <v>Postal</v>
          </cell>
          <cell r="W313" t="str">
            <v>No</v>
          </cell>
          <cell r="AA313" t="str">
            <v>1. Reconfirm Approval</v>
          </cell>
        </row>
        <row r="314">
          <cell r="F314" t="str">
            <v>AMA ARU FDSc HAD 2019-20</v>
          </cell>
          <cell r="K314" t="str">
            <v>Hearing aid dispenser</v>
          </cell>
          <cell r="M314" t="str">
            <v/>
          </cell>
          <cell r="P314" t="str">
            <v>Audit</v>
          </cell>
          <cell r="Q314" t="str">
            <v>Assessment Day</v>
          </cell>
          <cell r="W314" t="str">
            <v>No</v>
          </cell>
          <cell r="AA314" t="str">
            <v>1. Reconfirm Approval</v>
          </cell>
        </row>
        <row r="315">
          <cell r="F315" t="str">
            <v>AMA AST BSc (Hons) HAD 2019-20</v>
          </cell>
          <cell r="K315" t="str">
            <v>Hearing aid dispenser</v>
          </cell>
          <cell r="M315" t="str">
            <v/>
          </cell>
          <cell r="P315" t="str">
            <v>Audit</v>
          </cell>
          <cell r="Q315" t="str">
            <v>Assessment Day</v>
          </cell>
          <cell r="W315" t="str">
            <v>Yes</v>
          </cell>
          <cell r="AA315" t="str">
            <v>1. Reconfirm Approval</v>
          </cell>
        </row>
        <row r="316">
          <cell r="F316" t="str">
            <v>AMA AST FD HAD 2019-20</v>
          </cell>
          <cell r="K316" t="str">
            <v>Hearing aid dispenser</v>
          </cell>
          <cell r="M316" t="str">
            <v/>
          </cell>
          <cell r="P316" t="str">
            <v>Audit</v>
          </cell>
          <cell r="Q316" t="str">
            <v>Assessment Day</v>
          </cell>
          <cell r="W316" t="str">
            <v>Yes</v>
          </cell>
          <cell r="AA316" t="str">
            <v>1. Reconfirm Approval</v>
          </cell>
        </row>
        <row r="317">
          <cell r="F317" t="str">
            <v>AMA AST BSc (Hons) HAD 2019-20</v>
          </cell>
          <cell r="K317" t="str">
            <v>Hearing aid dispenser</v>
          </cell>
          <cell r="M317" t="str">
            <v/>
          </cell>
          <cell r="P317" t="str">
            <v>Audit</v>
          </cell>
          <cell r="Q317" t="str">
            <v>Assessment Day</v>
          </cell>
          <cell r="W317" t="str">
            <v>Yes</v>
          </cell>
          <cell r="AA317" t="str">
            <v>1. Reconfirm Approval</v>
          </cell>
        </row>
        <row r="318">
          <cell r="F318" t="str">
            <v>AMA AST BSc (Hons) HAD 2019-20</v>
          </cell>
          <cell r="K318" t="str">
            <v>Hearing aid dispenser</v>
          </cell>
          <cell r="M318" t="str">
            <v/>
          </cell>
          <cell r="P318" t="str">
            <v>Audit</v>
          </cell>
          <cell r="Q318" t="str">
            <v>Assessment Day</v>
          </cell>
          <cell r="W318" t="str">
            <v>Yes</v>
          </cell>
          <cell r="AA318" t="str">
            <v>1. Reconfirm Approval</v>
          </cell>
        </row>
        <row r="319">
          <cell r="F319" t="str">
            <v>AMD DMU BSc (Hons) HAD 2019-20</v>
          </cell>
          <cell r="K319" t="str">
            <v>Hearing aid dispenser</v>
          </cell>
          <cell r="M319" t="str">
            <v/>
          </cell>
          <cell r="P319" t="str">
            <v>Declaration</v>
          </cell>
          <cell r="Q319" t="str">
            <v/>
          </cell>
          <cell r="W319" t="str">
            <v/>
          </cell>
          <cell r="AA319" t="str">
            <v>1. Reconfirm Approval</v>
          </cell>
        </row>
        <row r="320">
          <cell r="F320" t="str">
            <v>AMD DMU FD HAD 2019-20</v>
          </cell>
          <cell r="K320" t="str">
            <v>Hearing aid dispenser</v>
          </cell>
          <cell r="M320" t="str">
            <v/>
          </cell>
          <cell r="P320" t="str">
            <v>Declaration</v>
          </cell>
          <cell r="Q320" t="str">
            <v/>
          </cell>
          <cell r="W320" t="str">
            <v/>
          </cell>
          <cell r="AA320" t="str">
            <v>1. Reconfirm Approval</v>
          </cell>
        </row>
        <row r="321">
          <cell r="F321" t="str">
            <v>AMA QMU CertHE HAD 2019-20</v>
          </cell>
          <cell r="K321" t="str">
            <v>Hearing aid dispenser</v>
          </cell>
          <cell r="M321" t="str">
            <v/>
          </cell>
          <cell r="P321" t="str">
            <v>Audit</v>
          </cell>
          <cell r="Q321" t="str">
            <v>Assessment Day</v>
          </cell>
          <cell r="W321" t="str">
            <v>Yes</v>
          </cell>
          <cell r="AA321" t="str">
            <v>1. Reconfirm Approval</v>
          </cell>
        </row>
        <row r="322">
          <cell r="F322" t="str">
            <v>AMD SWA BSc (Hons) HAD 2019-20</v>
          </cell>
          <cell r="K322" t="str">
            <v>Hearing aid dispenser</v>
          </cell>
          <cell r="M322" t="str">
            <v/>
          </cell>
          <cell r="P322" t="str">
            <v>Declaration</v>
          </cell>
          <cell r="Q322" t="str">
            <v/>
          </cell>
          <cell r="W322" t="str">
            <v/>
          </cell>
          <cell r="AA322" t="str">
            <v>1. Reconfirm Approval</v>
          </cell>
        </row>
        <row r="323">
          <cell r="F323" t="str">
            <v>AMD UCL PGDip / MSc HAD 2019-20</v>
          </cell>
          <cell r="K323" t="str">
            <v>Hearing aid dispenser</v>
          </cell>
          <cell r="M323" t="str">
            <v/>
          </cell>
          <cell r="P323" t="str">
            <v>Declaration</v>
          </cell>
          <cell r="Q323" t="str">
            <v/>
          </cell>
          <cell r="W323" t="str">
            <v/>
          </cell>
          <cell r="AA323" t="str">
            <v>1. Reconfirm Approval</v>
          </cell>
        </row>
        <row r="324">
          <cell r="F324" t="str">
            <v>AMD UCL PGDip / MSc HAD 2019-20</v>
          </cell>
          <cell r="K324" t="str">
            <v>Hearing aid dispenser</v>
          </cell>
          <cell r="M324" t="str">
            <v/>
          </cell>
          <cell r="P324" t="str">
            <v>Declaration</v>
          </cell>
          <cell r="Q324" t="str">
            <v/>
          </cell>
          <cell r="W324" t="str">
            <v/>
          </cell>
          <cell r="AA324" t="str">
            <v>1. Reconfirm Approval</v>
          </cell>
        </row>
        <row r="325">
          <cell r="F325" t="str">
            <v>AMD MAN BSc (Hons) HAD 2019-20</v>
          </cell>
          <cell r="K325" t="str">
            <v>Hearing aid dispenser</v>
          </cell>
          <cell r="M325" t="str">
            <v/>
          </cell>
          <cell r="P325" t="str">
            <v>Declaration</v>
          </cell>
          <cell r="Q325" t="str">
            <v/>
          </cell>
          <cell r="W325" t="str">
            <v/>
          </cell>
          <cell r="AA325" t="str">
            <v>1. Reconfirm Approval</v>
          </cell>
        </row>
        <row r="326">
          <cell r="F326" t="str">
            <v>AMD MAN MSc / PGDip HAD 2019-20</v>
          </cell>
          <cell r="K326" t="str">
            <v>Hearing aid dispenser</v>
          </cell>
          <cell r="M326" t="str">
            <v/>
          </cell>
          <cell r="P326" t="str">
            <v>Declaration</v>
          </cell>
          <cell r="Q326" t="str">
            <v/>
          </cell>
          <cell r="W326" t="str">
            <v/>
          </cell>
          <cell r="AA326" t="str">
            <v>1. Reconfirm Approval</v>
          </cell>
        </row>
        <row r="327">
          <cell r="F327" t="str">
            <v>AMD MAN MSc / PGDip HAD 2019-20</v>
          </cell>
          <cell r="K327" t="str">
            <v>Hearing aid dispenser</v>
          </cell>
          <cell r="M327" t="str">
            <v/>
          </cell>
          <cell r="P327" t="str">
            <v>Declaration</v>
          </cell>
          <cell r="Q327" t="str">
            <v/>
          </cell>
          <cell r="W327" t="str">
            <v/>
          </cell>
          <cell r="AA327" t="str">
            <v>1. Reconfirm Approval</v>
          </cell>
        </row>
        <row r="328">
          <cell r="F328" t="str">
            <v>AMD SOU CertHE HAD 2019-20</v>
          </cell>
          <cell r="K328" t="str">
            <v>Hearing aid dispenser</v>
          </cell>
          <cell r="M328" t="str">
            <v/>
          </cell>
          <cell r="P328" t="str">
            <v>Declaration</v>
          </cell>
          <cell r="Q328" t="str">
            <v/>
          </cell>
          <cell r="W328" t="str">
            <v/>
          </cell>
          <cell r="AA328" t="str">
            <v>1. Reconfirm Approval</v>
          </cell>
        </row>
        <row r="329">
          <cell r="F329" t="str">
            <v>AMA HHL FD HAD 2019-20 POSTAL</v>
          </cell>
          <cell r="K329" t="str">
            <v>Hearing aid dispenser</v>
          </cell>
          <cell r="M329" t="str">
            <v/>
          </cell>
          <cell r="P329" t="str">
            <v>Audit</v>
          </cell>
          <cell r="Q329" t="str">
            <v>Postal</v>
          </cell>
          <cell r="W329" t="str">
            <v>No</v>
          </cell>
          <cell r="AA329" t="str">
            <v>1. Reconfirm Approval</v>
          </cell>
        </row>
        <row r="330">
          <cell r="F330" t="str">
            <v>AMA QMU DipHE HAD 2019-20 POSTAL</v>
          </cell>
          <cell r="K330" t="str">
            <v>Hearing aid dispenser</v>
          </cell>
          <cell r="M330" t="str">
            <v/>
          </cell>
          <cell r="P330" t="str">
            <v>Audit</v>
          </cell>
          <cell r="Q330" t="str">
            <v>Postal</v>
          </cell>
          <cell r="W330" t="str">
            <v>Yes</v>
          </cell>
          <cell r="AA330" t="str">
            <v>1. Reconfirm Approval</v>
          </cell>
        </row>
        <row r="331">
          <cell r="F331" t="str">
            <v>AMD BRU BSc (Hons) OT 2019-20</v>
          </cell>
          <cell r="K331" t="str">
            <v>Occupational therapist</v>
          </cell>
          <cell r="M331" t="str">
            <v/>
          </cell>
          <cell r="P331" t="str">
            <v>Declaration</v>
          </cell>
          <cell r="Q331" t="str">
            <v/>
          </cell>
          <cell r="W331" t="str">
            <v/>
          </cell>
          <cell r="AA331" t="str">
            <v>1. Reconfirm Approval</v>
          </cell>
        </row>
        <row r="332">
          <cell r="F332" t="str">
            <v>AMD BRU MSc / PGDip OT 2019-20</v>
          </cell>
          <cell r="K332" t="str">
            <v>Occupational therapist</v>
          </cell>
          <cell r="M332" t="str">
            <v/>
          </cell>
          <cell r="P332" t="str">
            <v>Declaration</v>
          </cell>
          <cell r="Q332" t="str">
            <v/>
          </cell>
          <cell r="W332" t="str">
            <v/>
          </cell>
          <cell r="AA332" t="str">
            <v>1. Reconfirm Approval</v>
          </cell>
        </row>
        <row r="333">
          <cell r="F333" t="str">
            <v>AMD BRU MSc / PGDip OT 2019-20</v>
          </cell>
          <cell r="K333" t="str">
            <v>Occupational therapist</v>
          </cell>
          <cell r="M333" t="str">
            <v/>
          </cell>
          <cell r="P333" t="str">
            <v>Declaration</v>
          </cell>
          <cell r="Q333" t="str">
            <v/>
          </cell>
          <cell r="W333" t="str">
            <v/>
          </cell>
          <cell r="AA333" t="str">
            <v>1. Reconfirm Approval</v>
          </cell>
        </row>
        <row r="334">
          <cell r="F334" t="str">
            <v>AMD CCC BSc (Hons) OT 2019-20</v>
          </cell>
          <cell r="K334" t="str">
            <v>Occupational therapist</v>
          </cell>
          <cell r="M334" t="str">
            <v/>
          </cell>
          <cell r="P334" t="str">
            <v>Declaration</v>
          </cell>
          <cell r="Q334" t="str">
            <v/>
          </cell>
          <cell r="W334" t="str">
            <v/>
          </cell>
          <cell r="AA334" t="str">
            <v>1. Reconfirm Approval</v>
          </cell>
        </row>
        <row r="335">
          <cell r="F335" t="str">
            <v>AMA CAR BSc (Hons) OT 2019-20</v>
          </cell>
          <cell r="K335" t="str">
            <v>Occupational therapist</v>
          </cell>
          <cell r="M335" t="str">
            <v/>
          </cell>
          <cell r="P335" t="str">
            <v>Audit</v>
          </cell>
          <cell r="Q335" t="str">
            <v>Assessment Day</v>
          </cell>
          <cell r="W335" t="str">
            <v>Yes</v>
          </cell>
          <cell r="AA335" t="str">
            <v>1. Reconfirm Approval</v>
          </cell>
        </row>
        <row r="336">
          <cell r="F336" t="str">
            <v>AMA CAR PGDip OT 2019-20</v>
          </cell>
          <cell r="K336" t="str">
            <v>Occupational therapist</v>
          </cell>
          <cell r="M336" t="str">
            <v/>
          </cell>
          <cell r="P336" t="str">
            <v>Audit</v>
          </cell>
          <cell r="Q336" t="str">
            <v>Assessment Day</v>
          </cell>
          <cell r="W336" t="str">
            <v>No</v>
          </cell>
          <cell r="AA336" t="str">
            <v>1. Reconfirm Approval</v>
          </cell>
        </row>
        <row r="337">
          <cell r="F337" t="str">
            <v>AMD COV BSc (Hons) OT 2019-20</v>
          </cell>
          <cell r="K337" t="str">
            <v>Occupational therapist</v>
          </cell>
          <cell r="M337" t="str">
            <v/>
          </cell>
          <cell r="P337" t="str">
            <v>Declaration</v>
          </cell>
          <cell r="Q337" t="str">
            <v/>
          </cell>
          <cell r="W337" t="str">
            <v/>
          </cell>
          <cell r="AA337" t="str">
            <v>1. Reconfirm Approval</v>
          </cell>
        </row>
        <row r="338">
          <cell r="F338" t="str">
            <v>AMD COV BSc (Hons) OT 2019-20</v>
          </cell>
          <cell r="K338" t="str">
            <v>Occupational therapist</v>
          </cell>
          <cell r="M338" t="str">
            <v/>
          </cell>
          <cell r="P338" t="str">
            <v>Declaration</v>
          </cell>
          <cell r="Q338" t="str">
            <v/>
          </cell>
          <cell r="W338" t="str">
            <v/>
          </cell>
          <cell r="AA338" t="str">
            <v>1. Reconfirm Approval</v>
          </cell>
        </row>
        <row r="339">
          <cell r="F339" t="str">
            <v>AMD COV BSc (Hons) OT 2019-20</v>
          </cell>
          <cell r="K339" t="str">
            <v>Occupational therapist</v>
          </cell>
          <cell r="M339" t="str">
            <v/>
          </cell>
          <cell r="P339" t="str">
            <v>Declaration</v>
          </cell>
          <cell r="Q339" t="str">
            <v/>
          </cell>
          <cell r="W339" t="str">
            <v/>
          </cell>
          <cell r="AA339" t="str">
            <v>1. Reconfirm Approval</v>
          </cell>
        </row>
        <row r="340">
          <cell r="F340" t="str">
            <v>AMD COV BSc (Hons) OT 2019-20</v>
          </cell>
          <cell r="K340" t="str">
            <v>Occupational therapist</v>
          </cell>
          <cell r="M340" t="str">
            <v/>
          </cell>
          <cell r="P340" t="str">
            <v>Declaration</v>
          </cell>
          <cell r="Q340" t="str">
            <v/>
          </cell>
          <cell r="W340" t="str">
            <v/>
          </cell>
          <cell r="AA340" t="str">
            <v>1. Reconfirm Approval</v>
          </cell>
        </row>
        <row r="341">
          <cell r="F341" t="str">
            <v>AMA GCU MSc OT 2019-20</v>
          </cell>
          <cell r="K341" t="str">
            <v>Occupational therapist</v>
          </cell>
          <cell r="M341" t="str">
            <v/>
          </cell>
          <cell r="P341" t="str">
            <v>Audit</v>
          </cell>
          <cell r="Q341" t="str">
            <v>Assessment Day</v>
          </cell>
          <cell r="W341" t="str">
            <v>Yes</v>
          </cell>
          <cell r="AA341" t="str">
            <v>1. Reconfirm Approval</v>
          </cell>
        </row>
        <row r="342">
          <cell r="F342" t="str">
            <v>AMA GCU BSc (Hons) OT 2019-20</v>
          </cell>
          <cell r="K342" t="str">
            <v>Occupational therapist</v>
          </cell>
          <cell r="M342" t="str">
            <v/>
          </cell>
          <cell r="P342" t="str">
            <v>Audit</v>
          </cell>
          <cell r="Q342" t="str">
            <v>Assessment Day</v>
          </cell>
          <cell r="W342" t="str">
            <v>Yes</v>
          </cell>
          <cell r="AA342" t="str">
            <v>1. Reconfirm Approval</v>
          </cell>
        </row>
        <row r="343">
          <cell r="F343" t="str">
            <v>AMA GLY BSc (Hons) OT 2019-20</v>
          </cell>
          <cell r="K343" t="str">
            <v>Occupational therapist</v>
          </cell>
          <cell r="M343" t="str">
            <v/>
          </cell>
          <cell r="P343" t="str">
            <v>Audit</v>
          </cell>
          <cell r="Q343" t="str">
            <v>Assessment Day</v>
          </cell>
          <cell r="W343" t="str">
            <v>No</v>
          </cell>
          <cell r="AA343" t="str">
            <v>1. Reconfirm Approval</v>
          </cell>
        </row>
        <row r="344">
          <cell r="F344" t="str">
            <v>AMA LMU PGDip / MSc OT 2019-20</v>
          </cell>
          <cell r="K344" t="str">
            <v>Occupational therapist</v>
          </cell>
          <cell r="M344" t="str">
            <v/>
          </cell>
          <cell r="P344" t="str">
            <v>Audit</v>
          </cell>
          <cell r="Q344" t="str">
            <v>Assessment Day</v>
          </cell>
          <cell r="W344" t="str">
            <v>Yes</v>
          </cell>
          <cell r="AA344" t="str">
            <v>1. Reconfirm Approval</v>
          </cell>
        </row>
        <row r="345">
          <cell r="F345" t="str">
            <v>AMA LMU PGDip / MSc OT 2019-20</v>
          </cell>
          <cell r="K345" t="str">
            <v>Occupational therapist</v>
          </cell>
          <cell r="M345" t="str">
            <v/>
          </cell>
          <cell r="P345" t="str">
            <v>Audit</v>
          </cell>
          <cell r="Q345" t="str">
            <v>Assessment Day</v>
          </cell>
          <cell r="W345" t="str">
            <v>Yes</v>
          </cell>
          <cell r="AA345" t="str">
            <v>1. Reconfirm Approval</v>
          </cell>
        </row>
        <row r="346">
          <cell r="F346" t="str">
            <v>AMA LSB BSc (Hons) OT 2019-20</v>
          </cell>
          <cell r="K346" t="str">
            <v>Occupational therapist</v>
          </cell>
          <cell r="M346" t="str">
            <v/>
          </cell>
          <cell r="P346" t="str">
            <v>Audit</v>
          </cell>
          <cell r="Q346" t="str">
            <v>Assessment Day</v>
          </cell>
          <cell r="W346" t="str">
            <v>Yes</v>
          </cell>
          <cell r="AA346" t="str">
            <v>1. Reconfirm Approval</v>
          </cell>
        </row>
        <row r="347">
          <cell r="F347" t="str">
            <v>AMA LSB BSc (Hons) OT 2019-20</v>
          </cell>
          <cell r="K347" t="str">
            <v>Occupational therapist</v>
          </cell>
          <cell r="M347" t="str">
            <v/>
          </cell>
          <cell r="P347" t="str">
            <v>Audit</v>
          </cell>
          <cell r="Q347" t="str">
            <v>Assessment Day</v>
          </cell>
          <cell r="W347" t="str">
            <v>Yes</v>
          </cell>
          <cell r="AA347" t="str">
            <v>1. Reconfirm Approval</v>
          </cell>
        </row>
        <row r="348">
          <cell r="F348" t="str">
            <v>AMA LSB BSc (Hons) OT 2019-20</v>
          </cell>
          <cell r="K348" t="str">
            <v>Occupational therapist</v>
          </cell>
          <cell r="M348" t="str">
            <v/>
          </cell>
          <cell r="P348" t="str">
            <v>Audit</v>
          </cell>
          <cell r="Q348" t="str">
            <v>Assessment Day</v>
          </cell>
          <cell r="W348" t="str">
            <v>Yes</v>
          </cell>
          <cell r="AA348" t="str">
            <v>1. Reconfirm Approval</v>
          </cell>
        </row>
        <row r="349">
          <cell r="F349" t="str">
            <v>AMA LSB PGDip / MSc OT 2019-20</v>
          </cell>
          <cell r="K349" t="str">
            <v>Occupational therapist</v>
          </cell>
          <cell r="M349" t="str">
            <v/>
          </cell>
          <cell r="P349" t="str">
            <v>Audit</v>
          </cell>
          <cell r="Q349" t="str">
            <v>Assessment Day</v>
          </cell>
          <cell r="W349" t="str">
            <v>Yes</v>
          </cell>
          <cell r="AA349" t="str">
            <v>1. Reconfirm Approval</v>
          </cell>
        </row>
        <row r="350">
          <cell r="F350" t="str">
            <v>AMA LSB PGDip / MSc OT 2019-20</v>
          </cell>
          <cell r="K350" t="str">
            <v>Occupational therapist</v>
          </cell>
          <cell r="M350" t="str">
            <v/>
          </cell>
          <cell r="P350" t="str">
            <v>Audit</v>
          </cell>
          <cell r="Q350" t="str">
            <v>Assessment Day</v>
          </cell>
          <cell r="W350" t="str">
            <v>Yes</v>
          </cell>
          <cell r="AA350" t="str">
            <v>1. Reconfirm Approval</v>
          </cell>
        </row>
        <row r="351">
          <cell r="F351" t="str">
            <v>AMA NMU BSc (Hons) OT 2019-20</v>
          </cell>
          <cell r="K351" t="str">
            <v>Occupational therapist</v>
          </cell>
          <cell r="M351" t="str">
            <v/>
          </cell>
          <cell r="P351" t="str">
            <v>Audit</v>
          </cell>
          <cell r="Q351" t="str">
            <v>Assessment Day</v>
          </cell>
          <cell r="W351" t="str">
            <v>No</v>
          </cell>
          <cell r="AA351" t="str">
            <v>1. Reconfirm Approval</v>
          </cell>
        </row>
        <row r="352">
          <cell r="F352" t="str">
            <v>AMA NMU MSc OT 2019-20</v>
          </cell>
          <cell r="K352" t="str">
            <v>Occupational therapist</v>
          </cell>
          <cell r="M352" t="str">
            <v/>
          </cell>
          <cell r="P352" t="str">
            <v>Audit</v>
          </cell>
          <cell r="Q352" t="str">
            <v>Assessment Day</v>
          </cell>
          <cell r="W352" t="str">
            <v>No</v>
          </cell>
          <cell r="AA352" t="str">
            <v>1. Reconfirm Approval</v>
          </cell>
        </row>
        <row r="353">
          <cell r="F353" t="str">
            <v>AMA QMU PGDip / MSc OT 2019-20</v>
          </cell>
          <cell r="K353" t="str">
            <v>Occupational therapist</v>
          </cell>
          <cell r="M353" t="str">
            <v/>
          </cell>
          <cell r="P353" t="str">
            <v>Audit</v>
          </cell>
          <cell r="Q353" t="str">
            <v>Assessment Day</v>
          </cell>
          <cell r="W353" t="str">
            <v>Yes</v>
          </cell>
          <cell r="AA353" t="str">
            <v>1. Reconfirm Approval</v>
          </cell>
        </row>
        <row r="354">
          <cell r="F354" t="str">
            <v>AMA QMU PGDip / MSc OT 2019-20</v>
          </cell>
          <cell r="K354" t="str">
            <v>Occupational therapist</v>
          </cell>
          <cell r="M354" t="str">
            <v/>
          </cell>
          <cell r="P354" t="str">
            <v>Audit</v>
          </cell>
          <cell r="Q354" t="str">
            <v>Assessment Day</v>
          </cell>
          <cell r="W354" t="str">
            <v>Yes</v>
          </cell>
          <cell r="AA354" t="str">
            <v>1. Reconfirm Approval</v>
          </cell>
        </row>
        <row r="355">
          <cell r="F355" t="str">
            <v>AMA RGU BSc (Hons) / MSc OT 2019-20</v>
          </cell>
          <cell r="K355" t="str">
            <v>Occupational therapist</v>
          </cell>
          <cell r="M355" t="str">
            <v/>
          </cell>
          <cell r="P355" t="str">
            <v>Audit</v>
          </cell>
          <cell r="Q355" t="str">
            <v>Assessment Day</v>
          </cell>
          <cell r="W355" t="str">
            <v>Yes</v>
          </cell>
          <cell r="AA355" t="str">
            <v>1. Reconfirm Approval</v>
          </cell>
        </row>
        <row r="356">
          <cell r="F356" t="str">
            <v>AMD OBU MSc OT 2019-20</v>
          </cell>
          <cell r="K356" t="str">
            <v>Occupational therapist</v>
          </cell>
          <cell r="M356" t="str">
            <v/>
          </cell>
          <cell r="P356" t="str">
            <v>Declaration</v>
          </cell>
          <cell r="Q356" t="str">
            <v/>
          </cell>
          <cell r="W356" t="str">
            <v/>
          </cell>
          <cell r="AA356" t="str">
            <v>1. Reconfirm Approval</v>
          </cell>
        </row>
        <row r="357">
          <cell r="F357" t="str">
            <v>AMD OBU BSc (Hons) OT 2019-20</v>
          </cell>
          <cell r="K357" t="str">
            <v>Occupational therapist</v>
          </cell>
          <cell r="M357" t="str">
            <v/>
          </cell>
          <cell r="P357" t="str">
            <v>Declaration</v>
          </cell>
          <cell r="Q357" t="str">
            <v/>
          </cell>
          <cell r="W357" t="str">
            <v/>
          </cell>
          <cell r="AA357" t="str">
            <v>1. Reconfirm Approval</v>
          </cell>
        </row>
        <row r="358">
          <cell r="F358" t="str">
            <v>AMA RGU BSc (Hons) / MSc OT 2019-20</v>
          </cell>
          <cell r="K358" t="str">
            <v>Occupational therapist</v>
          </cell>
          <cell r="M358" t="str">
            <v/>
          </cell>
          <cell r="P358" t="str">
            <v>Audit</v>
          </cell>
          <cell r="Q358" t="str">
            <v>Assessment Day</v>
          </cell>
          <cell r="W358" t="str">
            <v>Yes</v>
          </cell>
          <cell r="AA358" t="str">
            <v>1. Reconfirm Approval</v>
          </cell>
        </row>
        <row r="359">
          <cell r="F359" t="str">
            <v>AMA RGU BSc (Hons) / MSc OT 2019-20</v>
          </cell>
          <cell r="K359" t="str">
            <v>Occupational therapist</v>
          </cell>
          <cell r="M359" t="str">
            <v/>
          </cell>
          <cell r="P359" t="str">
            <v>Audit</v>
          </cell>
          <cell r="Q359" t="str">
            <v>Assessment Day</v>
          </cell>
          <cell r="W359" t="str">
            <v>Yes</v>
          </cell>
          <cell r="AA359" t="str">
            <v>1. Reconfirm Approval</v>
          </cell>
        </row>
        <row r="360">
          <cell r="F360" t="str">
            <v>AMA SHU MSc OT 2019-20</v>
          </cell>
          <cell r="K360" t="str">
            <v>Occupational therapist</v>
          </cell>
          <cell r="M360" t="str">
            <v/>
          </cell>
          <cell r="P360" t="str">
            <v>Audit</v>
          </cell>
          <cell r="Q360" t="str">
            <v>Assessment Day</v>
          </cell>
          <cell r="W360" t="str">
            <v>Yes</v>
          </cell>
          <cell r="AA360" t="str">
            <v>1. Reconfirm Approval</v>
          </cell>
        </row>
        <row r="361">
          <cell r="F361" t="str">
            <v>AMA TEE BSc (Hons) OT 2019-20</v>
          </cell>
          <cell r="K361" t="str">
            <v>Occupational therapist</v>
          </cell>
          <cell r="M361" t="str">
            <v/>
          </cell>
          <cell r="P361" t="str">
            <v>Audit</v>
          </cell>
          <cell r="Q361" t="str">
            <v>Assessment Day</v>
          </cell>
          <cell r="W361" t="str">
            <v>No</v>
          </cell>
          <cell r="AA361" t="str">
            <v>1. Reconfirm Approval</v>
          </cell>
        </row>
        <row r="362">
          <cell r="F362" t="str">
            <v>AMA TEE MSc OT 2019-20</v>
          </cell>
          <cell r="K362" t="str">
            <v>Occupational therapist</v>
          </cell>
          <cell r="M362" t="str">
            <v/>
          </cell>
          <cell r="P362" t="str">
            <v>Audit</v>
          </cell>
          <cell r="Q362" t="str">
            <v>Assessment Day</v>
          </cell>
          <cell r="W362" t="str">
            <v>No</v>
          </cell>
          <cell r="AA362" t="str">
            <v>1. Reconfirm Approval</v>
          </cell>
        </row>
        <row r="363">
          <cell r="F363" t="str">
            <v>AMA NOR BSc (Hons) OT 2019-20</v>
          </cell>
          <cell r="K363" t="str">
            <v>Occupational therapist</v>
          </cell>
          <cell r="M363" t="str">
            <v/>
          </cell>
          <cell r="P363" t="str">
            <v>Audit</v>
          </cell>
          <cell r="Q363" t="str">
            <v>Assessment Day</v>
          </cell>
          <cell r="W363" t="str">
            <v>Yes</v>
          </cell>
          <cell r="AA363" t="str">
            <v>1. Reconfirm Approval</v>
          </cell>
        </row>
        <row r="364">
          <cell r="F364" t="str">
            <v>AMA NOR BSc (Hons) OT 2019-20</v>
          </cell>
          <cell r="K364" t="str">
            <v>Occupational therapist</v>
          </cell>
          <cell r="M364" t="str">
            <v/>
          </cell>
          <cell r="P364" t="str">
            <v>Audit</v>
          </cell>
          <cell r="Q364" t="str">
            <v>Assessment Day</v>
          </cell>
          <cell r="W364" t="str">
            <v>Yes</v>
          </cell>
          <cell r="AA364" t="str">
            <v>1. Reconfirm Approval</v>
          </cell>
        </row>
        <row r="365">
          <cell r="F365" t="str">
            <v>AMA NOR BSc (Hons) OT 2019-20</v>
          </cell>
          <cell r="K365" t="str">
            <v>Occupational therapist</v>
          </cell>
          <cell r="M365" t="str">
            <v/>
          </cell>
          <cell r="P365" t="str">
            <v>Audit</v>
          </cell>
          <cell r="Q365" t="str">
            <v>Assessment Day</v>
          </cell>
          <cell r="W365" t="str">
            <v>Yes</v>
          </cell>
          <cell r="AA365" t="str">
            <v>1. Reconfirm Approval</v>
          </cell>
        </row>
        <row r="366">
          <cell r="F366" t="str">
            <v>AMA ESS BSc (Hons) OT 2019-20</v>
          </cell>
          <cell r="K366" t="str">
            <v>Occupational therapist</v>
          </cell>
          <cell r="M366" t="str">
            <v/>
          </cell>
          <cell r="P366" t="str">
            <v>Audit</v>
          </cell>
          <cell r="Q366" t="str">
            <v>Assessment Day</v>
          </cell>
          <cell r="W366" t="str">
            <v>No</v>
          </cell>
          <cell r="AA366" t="str">
            <v>1. Reconfirm Approval</v>
          </cell>
        </row>
        <row r="367">
          <cell r="F367" t="str">
            <v>AMA ESS PGDip / MSc OT 2019-20</v>
          </cell>
          <cell r="K367" t="str">
            <v>Occupational therapist</v>
          </cell>
          <cell r="M367" t="str">
            <v/>
          </cell>
          <cell r="P367" t="str">
            <v>Audit</v>
          </cell>
          <cell r="Q367" t="str">
            <v>Assessment Day</v>
          </cell>
          <cell r="W367" t="str">
            <v>No</v>
          </cell>
          <cell r="AA367" t="str">
            <v>1. Reconfirm Approval</v>
          </cell>
        </row>
        <row r="368">
          <cell r="F368" t="str">
            <v>AMA ESS PGDip / MSc OT 2019-20</v>
          </cell>
          <cell r="K368" t="str">
            <v>Occupational therapist</v>
          </cell>
          <cell r="M368" t="str">
            <v/>
          </cell>
          <cell r="P368" t="str">
            <v>Audit</v>
          </cell>
          <cell r="Q368" t="str">
            <v>Assessment Day</v>
          </cell>
          <cell r="W368" t="str">
            <v>No</v>
          </cell>
          <cell r="AA368" t="str">
            <v>1. Reconfirm Approval</v>
          </cell>
        </row>
        <row r="369">
          <cell r="F369" t="str">
            <v>AMA ESS BSc (Hons) OT 2019-20</v>
          </cell>
          <cell r="K369" t="str">
            <v>Occupational therapist</v>
          </cell>
          <cell r="M369" t="str">
            <v/>
          </cell>
          <cell r="P369" t="str">
            <v>Audit</v>
          </cell>
          <cell r="Q369" t="str">
            <v>Assessment Day</v>
          </cell>
          <cell r="W369" t="str">
            <v>No</v>
          </cell>
          <cell r="AA369" t="str">
            <v>1. Reconfirm Approval</v>
          </cell>
        </row>
        <row r="370">
          <cell r="F370" t="str">
            <v>AMA SHU BSc (Hons) OT 2019-20</v>
          </cell>
          <cell r="K370" t="str">
            <v>Occupational therapist</v>
          </cell>
          <cell r="M370" t="str">
            <v/>
          </cell>
          <cell r="N370">
            <v>43875</v>
          </cell>
          <cell r="P370" t="str">
            <v>Audit</v>
          </cell>
          <cell r="Q370" t="str">
            <v>Assessment Day</v>
          </cell>
          <cell r="W370" t="str">
            <v/>
          </cell>
          <cell r="AA370" t="str">
            <v/>
          </cell>
        </row>
        <row r="371">
          <cell r="F371" t="str">
            <v>AMD SGK BSc (Hons) OT 2019-20</v>
          </cell>
          <cell r="K371" t="str">
            <v>Occupational therapist</v>
          </cell>
          <cell r="M371" t="str">
            <v/>
          </cell>
          <cell r="P371" t="str">
            <v>Declaration</v>
          </cell>
          <cell r="Q371" t="str">
            <v/>
          </cell>
          <cell r="W371" t="str">
            <v/>
          </cell>
          <cell r="AA371" t="str">
            <v>1. Reconfirm Approval</v>
          </cell>
        </row>
        <row r="372">
          <cell r="F372" t="str">
            <v>AMA ULS BSc (Hons) OT 2019-20</v>
          </cell>
          <cell r="K372" t="str">
            <v>Occupational therapist</v>
          </cell>
          <cell r="M372" t="str">
            <v/>
          </cell>
          <cell r="P372" t="str">
            <v>Audit</v>
          </cell>
          <cell r="Q372" t="str">
            <v>Assessment Day</v>
          </cell>
          <cell r="W372" t="str">
            <v>No</v>
          </cell>
          <cell r="AA372" t="str">
            <v>1. Reconfirm Approval</v>
          </cell>
        </row>
        <row r="373">
          <cell r="F373" t="str">
            <v>AMD BRA BSc (Hons) OT 2019-20</v>
          </cell>
          <cell r="K373" t="str">
            <v>Occupational therapist</v>
          </cell>
          <cell r="M373" t="str">
            <v/>
          </cell>
          <cell r="P373" t="str">
            <v>Declaration</v>
          </cell>
          <cell r="Q373" t="str">
            <v/>
          </cell>
          <cell r="W373" t="str">
            <v/>
          </cell>
          <cell r="AA373" t="str">
            <v>1. Reconfirm Approval</v>
          </cell>
        </row>
        <row r="374">
          <cell r="F374" t="str">
            <v>AMD BRI BSc (Hons) OT 2019-20</v>
          </cell>
          <cell r="K374" t="str">
            <v>Occupational therapist</v>
          </cell>
          <cell r="M374" t="str">
            <v/>
          </cell>
          <cell r="P374" t="str">
            <v>Declaration</v>
          </cell>
          <cell r="Q374" t="str">
            <v/>
          </cell>
          <cell r="W374" t="str">
            <v/>
          </cell>
          <cell r="AA374" t="str">
            <v>1. Reconfirm Approval</v>
          </cell>
        </row>
        <row r="375">
          <cell r="F375" t="str">
            <v>AMD BRI PGDip / MSc OT 2019-20</v>
          </cell>
          <cell r="K375" t="str">
            <v>Occupational therapist</v>
          </cell>
          <cell r="M375" t="str">
            <v/>
          </cell>
          <cell r="P375" t="str">
            <v>Declaration</v>
          </cell>
          <cell r="Q375" t="str">
            <v/>
          </cell>
          <cell r="W375" t="str">
            <v/>
          </cell>
          <cell r="AA375" t="str">
            <v>1. Reconfirm Approval</v>
          </cell>
        </row>
        <row r="376">
          <cell r="F376" t="str">
            <v>AMD BRI BSc (Hons) OT 2019-20</v>
          </cell>
          <cell r="K376" t="str">
            <v>Occupational therapist</v>
          </cell>
          <cell r="M376" t="str">
            <v/>
          </cell>
          <cell r="P376" t="str">
            <v>Declaration</v>
          </cell>
          <cell r="Q376" t="str">
            <v/>
          </cell>
          <cell r="W376" t="str">
            <v/>
          </cell>
          <cell r="AA376" t="str">
            <v>1. Reconfirm Approval</v>
          </cell>
        </row>
        <row r="377">
          <cell r="F377" t="str">
            <v>AMD BRI PGDip / MSc OT 2019-20</v>
          </cell>
          <cell r="K377" t="str">
            <v>Occupational therapist</v>
          </cell>
          <cell r="M377" t="str">
            <v/>
          </cell>
          <cell r="P377" t="str">
            <v>Declaration</v>
          </cell>
          <cell r="Q377" t="str">
            <v/>
          </cell>
          <cell r="W377" t="str">
            <v/>
          </cell>
          <cell r="AA377" t="str">
            <v>1. Reconfirm Approval</v>
          </cell>
        </row>
        <row r="378">
          <cell r="F378" t="str">
            <v>AMD CLA MSc OT 2019-20</v>
          </cell>
          <cell r="K378" t="str">
            <v>Occupational therapist</v>
          </cell>
          <cell r="M378" t="str">
            <v/>
          </cell>
          <cell r="P378" t="str">
            <v>Declaration</v>
          </cell>
          <cell r="Q378" t="str">
            <v/>
          </cell>
          <cell r="W378" t="str">
            <v/>
          </cell>
          <cell r="AA378" t="str">
            <v>1. Reconfirm Approval</v>
          </cell>
        </row>
        <row r="379">
          <cell r="F379" t="str">
            <v>AMD CUM BSc (Hons) OT 2019-20</v>
          </cell>
          <cell r="K379" t="str">
            <v>Occupational therapist</v>
          </cell>
          <cell r="M379" t="str">
            <v/>
          </cell>
          <cell r="P379" t="str">
            <v>Declaration</v>
          </cell>
          <cell r="Q379" t="str">
            <v/>
          </cell>
          <cell r="W379" t="str">
            <v/>
          </cell>
          <cell r="AA379" t="str">
            <v>1. Reconfirm Approval</v>
          </cell>
        </row>
        <row r="380">
          <cell r="F380" t="str">
            <v>AMD DER PGDip / MSc OT 2019-20</v>
          </cell>
          <cell r="K380" t="str">
            <v>Occupational therapist</v>
          </cell>
          <cell r="M380" t="str">
            <v/>
          </cell>
          <cell r="P380" t="str">
            <v>Declaration</v>
          </cell>
          <cell r="Q380" t="str">
            <v/>
          </cell>
          <cell r="W380" t="str">
            <v/>
          </cell>
          <cell r="AA380" t="str">
            <v>1. Reconfirm Approval</v>
          </cell>
        </row>
        <row r="381">
          <cell r="F381" t="str">
            <v>AMD DER BSc (Hons) OT 2019-20</v>
          </cell>
          <cell r="K381" t="str">
            <v>Occupational therapist</v>
          </cell>
          <cell r="M381" t="str">
            <v/>
          </cell>
          <cell r="P381" t="str">
            <v>Declaration</v>
          </cell>
          <cell r="Q381" t="str">
            <v/>
          </cell>
          <cell r="W381" t="str">
            <v/>
          </cell>
          <cell r="AA381" t="str">
            <v>1. Reconfirm Approval</v>
          </cell>
        </row>
        <row r="382">
          <cell r="F382" t="str">
            <v>AMD DER BSc (Hons) OT 2019-20</v>
          </cell>
          <cell r="K382" t="str">
            <v>Occupational therapist</v>
          </cell>
          <cell r="M382" t="str">
            <v/>
          </cell>
          <cell r="P382" t="str">
            <v>Declaration</v>
          </cell>
          <cell r="Q382" t="str">
            <v/>
          </cell>
          <cell r="W382" t="str">
            <v/>
          </cell>
          <cell r="AA382" t="str">
            <v>1. Reconfirm Approval</v>
          </cell>
        </row>
        <row r="383">
          <cell r="F383" t="str">
            <v>AMD DER PGDip / MSc OT 2019-20</v>
          </cell>
          <cell r="K383" t="str">
            <v>Occupational therapist</v>
          </cell>
          <cell r="M383" t="str">
            <v/>
          </cell>
          <cell r="P383" t="str">
            <v>Declaration</v>
          </cell>
          <cell r="Q383" t="str">
            <v/>
          </cell>
          <cell r="W383" t="str">
            <v/>
          </cell>
          <cell r="AA383" t="str">
            <v>1. Reconfirm Approval</v>
          </cell>
        </row>
        <row r="384">
          <cell r="F384" t="str">
            <v>AMD UEA BSc (Hons) OT 2019-20</v>
          </cell>
          <cell r="K384" t="str">
            <v>Occupational therapist</v>
          </cell>
          <cell r="M384" t="str">
            <v/>
          </cell>
          <cell r="P384" t="str">
            <v>Declaration</v>
          </cell>
          <cell r="Q384" t="str">
            <v/>
          </cell>
          <cell r="W384" t="str">
            <v/>
          </cell>
          <cell r="AA384" t="str">
            <v>1. Reconfirm Approval</v>
          </cell>
        </row>
        <row r="385">
          <cell r="F385" t="str">
            <v>AMD UEA MSc OT 2019-20</v>
          </cell>
          <cell r="K385" t="str">
            <v>Occupational therapist</v>
          </cell>
          <cell r="M385" t="str">
            <v/>
          </cell>
          <cell r="P385" t="str">
            <v>Declaration</v>
          </cell>
          <cell r="Q385" t="str">
            <v/>
          </cell>
          <cell r="W385" t="str">
            <v/>
          </cell>
          <cell r="AA385" t="str">
            <v>1. Reconfirm Approval</v>
          </cell>
        </row>
        <row r="386">
          <cell r="F386" t="str">
            <v>AMA WOR BSc (Hons) OT 2019-20</v>
          </cell>
          <cell r="K386" t="str">
            <v>Occupational therapist</v>
          </cell>
          <cell r="M386" t="str">
            <v/>
          </cell>
          <cell r="P386" t="str">
            <v>Audit</v>
          </cell>
          <cell r="Q386" t="str">
            <v>Assessment Day</v>
          </cell>
          <cell r="W386" t="str">
            <v>Yes</v>
          </cell>
          <cell r="AA386" t="str">
            <v>1. Reconfirm Approval</v>
          </cell>
        </row>
        <row r="387">
          <cell r="F387" t="str">
            <v>AMA YSJ BSc (Hons) OT 2019-20</v>
          </cell>
          <cell r="K387" t="str">
            <v>Occupational therapist</v>
          </cell>
          <cell r="M387" t="str">
            <v/>
          </cell>
          <cell r="P387" t="str">
            <v>Audit</v>
          </cell>
          <cell r="Q387" t="str">
            <v>Assessment Day</v>
          </cell>
          <cell r="W387" t="str">
            <v>No</v>
          </cell>
          <cell r="AA387" t="str">
            <v>1. Reconfirm Approval</v>
          </cell>
        </row>
        <row r="388">
          <cell r="F388" t="str">
            <v>AMA YSJ MSc OT 2019-20</v>
          </cell>
          <cell r="K388" t="str">
            <v>Occupational therapist</v>
          </cell>
          <cell r="M388" t="str">
            <v/>
          </cell>
          <cell r="P388" t="str">
            <v>Audit</v>
          </cell>
          <cell r="Q388" t="str">
            <v>Assessment Day</v>
          </cell>
          <cell r="W388" t="str">
            <v>No</v>
          </cell>
          <cell r="AA388" t="str">
            <v>1. Reconfirm Approval</v>
          </cell>
        </row>
        <row r="389">
          <cell r="F389" t="str">
            <v>AMD HUD BSc (Hons) OT 2019-20</v>
          </cell>
          <cell r="K389" t="str">
            <v>Occupational therapist</v>
          </cell>
          <cell r="M389" t="str">
            <v/>
          </cell>
          <cell r="P389" t="str">
            <v>Declaration</v>
          </cell>
          <cell r="Q389" t="str">
            <v/>
          </cell>
          <cell r="W389" t="str">
            <v/>
          </cell>
          <cell r="AA389" t="str">
            <v>1. Reconfirm Approval</v>
          </cell>
        </row>
        <row r="390">
          <cell r="F390" t="str">
            <v>AMD LIN MSc OT 2019-20</v>
          </cell>
          <cell r="K390" t="str">
            <v>Occupational therapist</v>
          </cell>
          <cell r="M390" t="str">
            <v/>
          </cell>
          <cell r="P390" t="str">
            <v>Declaration</v>
          </cell>
          <cell r="Q390" t="str">
            <v/>
          </cell>
          <cell r="W390" t="str">
            <v/>
          </cell>
          <cell r="AA390" t="str">
            <v>1. Reconfirm Approval</v>
          </cell>
        </row>
        <row r="391">
          <cell r="F391" t="str">
            <v>AMD LIV BSc (Hons) OT 2019-20</v>
          </cell>
          <cell r="K391" t="str">
            <v>Occupational therapist</v>
          </cell>
          <cell r="M391" t="str">
            <v/>
          </cell>
          <cell r="P391" t="str">
            <v>Declaration</v>
          </cell>
          <cell r="Q391" t="str">
            <v/>
          </cell>
          <cell r="W391" t="str">
            <v/>
          </cell>
          <cell r="AA391" t="str">
            <v>1. Reconfirm Approval</v>
          </cell>
        </row>
        <row r="392">
          <cell r="F392" t="str">
            <v>AMA PLY MSc / PGDip OT 2019-20</v>
          </cell>
          <cell r="K392" t="str">
            <v>Occupational therapist</v>
          </cell>
          <cell r="M392" t="str">
            <v/>
          </cell>
          <cell r="N392">
            <v>43851</v>
          </cell>
          <cell r="P392" t="str">
            <v>Audit</v>
          </cell>
          <cell r="Q392" t="str">
            <v>Assessment Day</v>
          </cell>
          <cell r="W392" t="str">
            <v/>
          </cell>
          <cell r="AA392" t="str">
            <v/>
          </cell>
        </row>
        <row r="393">
          <cell r="F393" t="str">
            <v>AMA PLY MSc / PGDip OT 2019-20</v>
          </cell>
          <cell r="K393" t="str">
            <v>Occupational therapist</v>
          </cell>
          <cell r="M393" t="str">
            <v/>
          </cell>
          <cell r="N393">
            <v>43851</v>
          </cell>
          <cell r="P393" t="str">
            <v>Audit</v>
          </cell>
          <cell r="Q393" t="str">
            <v>Assessment Day</v>
          </cell>
          <cell r="W393" t="str">
            <v/>
          </cell>
          <cell r="AA393" t="str">
            <v/>
          </cell>
        </row>
        <row r="394">
          <cell r="F394" t="str">
            <v>AMA PLY MSc / PGDip OT 2019-20</v>
          </cell>
          <cell r="K394" t="str">
            <v>Occupational therapist</v>
          </cell>
          <cell r="M394" t="str">
            <v/>
          </cell>
          <cell r="N394">
            <v>43851</v>
          </cell>
          <cell r="P394" t="str">
            <v>Audit</v>
          </cell>
          <cell r="Q394" t="str">
            <v>Assessment Day</v>
          </cell>
          <cell r="W394" t="str">
            <v/>
          </cell>
          <cell r="AA394" t="str">
            <v/>
          </cell>
        </row>
        <row r="395">
          <cell r="F395" t="str">
            <v>AMD SAL BSc (Hons) OT 2019-20</v>
          </cell>
          <cell r="K395" t="str">
            <v>Occupational therapist</v>
          </cell>
          <cell r="M395" t="str">
            <v/>
          </cell>
          <cell r="P395" t="str">
            <v>Declaration</v>
          </cell>
          <cell r="Q395" t="str">
            <v/>
          </cell>
          <cell r="W395" t="str">
            <v/>
          </cell>
          <cell r="AA395" t="str">
            <v>1. Reconfirm Approval</v>
          </cell>
        </row>
        <row r="396">
          <cell r="F396" t="str">
            <v>AMD SAL BSc (Hons) OT 2019-20</v>
          </cell>
          <cell r="K396" t="str">
            <v>Occupational therapist</v>
          </cell>
          <cell r="M396" t="str">
            <v/>
          </cell>
          <cell r="P396" t="str">
            <v>Declaration</v>
          </cell>
          <cell r="Q396" t="str">
            <v/>
          </cell>
          <cell r="W396" t="str">
            <v/>
          </cell>
          <cell r="AA396" t="str">
            <v>1. Reconfirm Approval</v>
          </cell>
        </row>
        <row r="397">
          <cell r="F397" t="str">
            <v>AMD SOU BSc (Hons) OT 2019-20</v>
          </cell>
          <cell r="K397" t="str">
            <v>Occupational therapist</v>
          </cell>
          <cell r="M397" t="str">
            <v/>
          </cell>
          <cell r="P397" t="str">
            <v>Declaration</v>
          </cell>
          <cell r="Q397" t="str">
            <v/>
          </cell>
          <cell r="W397" t="str">
            <v/>
          </cell>
          <cell r="AA397" t="str">
            <v>1. Reconfirm Approval</v>
          </cell>
        </row>
        <row r="398">
          <cell r="F398" t="str">
            <v>AMD SOU BSc (Hons) OT 2019-20</v>
          </cell>
          <cell r="K398" t="str">
            <v>Occupational therapist</v>
          </cell>
          <cell r="M398" t="str">
            <v/>
          </cell>
          <cell r="P398" t="str">
            <v>Declaration</v>
          </cell>
          <cell r="Q398" t="str">
            <v/>
          </cell>
          <cell r="W398" t="str">
            <v/>
          </cell>
          <cell r="AA398" t="str">
            <v>1. Reconfirm Approval</v>
          </cell>
        </row>
        <row r="399">
          <cell r="F399" t="str">
            <v>AMD UWE BSc (Hons) OT 2019-20</v>
          </cell>
          <cell r="K399" t="str">
            <v>Occupational therapist</v>
          </cell>
          <cell r="M399" t="str">
            <v/>
          </cell>
          <cell r="P399" t="str">
            <v>Declaration</v>
          </cell>
          <cell r="Q399" t="str">
            <v/>
          </cell>
          <cell r="W399" t="str">
            <v/>
          </cell>
          <cell r="AA399" t="str">
            <v>1. Reconfirm Approval</v>
          </cell>
        </row>
        <row r="400">
          <cell r="F400" t="str">
            <v>AMA QMU BSc (Hons) OT 2019-20 POSTAL</v>
          </cell>
          <cell r="K400" t="str">
            <v>Occupational therapist</v>
          </cell>
          <cell r="M400" t="str">
            <v/>
          </cell>
          <cell r="P400" t="str">
            <v>Audit</v>
          </cell>
          <cell r="Q400" t="str">
            <v>Postal</v>
          </cell>
          <cell r="W400" t="str">
            <v>No</v>
          </cell>
          <cell r="AA400" t="str">
            <v>1. Reconfirm Approval</v>
          </cell>
        </row>
        <row r="401">
          <cell r="F401" t="str">
            <v>AMA ARU BSc (Hons) ODP 2019-20</v>
          </cell>
          <cell r="K401" t="str">
            <v>Operating department practitioner</v>
          </cell>
          <cell r="M401" t="str">
            <v/>
          </cell>
          <cell r="P401" t="str">
            <v>Audit</v>
          </cell>
          <cell r="Q401" t="str">
            <v>Assessment Day</v>
          </cell>
          <cell r="W401" t="str">
            <v>No</v>
          </cell>
          <cell r="AA401" t="str">
            <v>1. Reconfirm Approval</v>
          </cell>
        </row>
        <row r="402">
          <cell r="F402" t="str">
            <v>AMD BCU DipHE ODP 2019-20</v>
          </cell>
          <cell r="K402" t="str">
            <v>Operating department practitioner</v>
          </cell>
          <cell r="M402" t="str">
            <v/>
          </cell>
          <cell r="P402" t="str">
            <v>Declaration</v>
          </cell>
          <cell r="Q402" t="str">
            <v/>
          </cell>
          <cell r="W402" t="str">
            <v/>
          </cell>
          <cell r="AA402" t="str">
            <v>1. Reconfirm Approval</v>
          </cell>
        </row>
        <row r="403">
          <cell r="F403" t="str">
            <v>AMD BCU BSc (Hons) ODP 2019-20</v>
          </cell>
          <cell r="K403" t="str">
            <v>Operating department practitioner</v>
          </cell>
          <cell r="M403" t="str">
            <v/>
          </cell>
          <cell r="P403" t="str">
            <v>Declaration</v>
          </cell>
          <cell r="Q403" t="str">
            <v/>
          </cell>
          <cell r="W403" t="str">
            <v/>
          </cell>
          <cell r="AA403" t="str">
            <v>1. Reconfirm Approval</v>
          </cell>
        </row>
        <row r="404">
          <cell r="F404" t="str">
            <v>AMD BCU DipHE ODP 2019-20</v>
          </cell>
          <cell r="K404" t="str">
            <v>Operating department practitioner</v>
          </cell>
          <cell r="M404" t="str">
            <v/>
          </cell>
          <cell r="P404" t="str">
            <v>Declaration</v>
          </cell>
          <cell r="Q404" t="str">
            <v/>
          </cell>
          <cell r="W404" t="str">
            <v/>
          </cell>
          <cell r="AA404" t="str">
            <v>1. Reconfirm Approval</v>
          </cell>
        </row>
        <row r="405">
          <cell r="F405" t="str">
            <v>AMA BNU DipHE ODP 2019-20</v>
          </cell>
          <cell r="K405" t="str">
            <v>Operating department practitioner</v>
          </cell>
          <cell r="M405" t="str">
            <v/>
          </cell>
          <cell r="P405" t="str">
            <v>Audit</v>
          </cell>
          <cell r="Q405" t="str">
            <v>Assessment Day</v>
          </cell>
          <cell r="W405" t="str">
            <v>Yes</v>
          </cell>
          <cell r="AA405" t="str">
            <v>1. Reconfirm Approval</v>
          </cell>
        </row>
        <row r="406">
          <cell r="F406" t="str">
            <v>AMA BNU BSc (Hons) ODP 2019-20</v>
          </cell>
          <cell r="K406" t="str">
            <v>Operating department practitioner</v>
          </cell>
          <cell r="M406" t="str">
            <v/>
          </cell>
          <cell r="P406" t="str">
            <v>Audit</v>
          </cell>
          <cell r="Q406" t="str">
            <v>Assessment Day</v>
          </cell>
          <cell r="W406" t="str">
            <v>Yes</v>
          </cell>
          <cell r="AA406" t="str">
            <v>1. Reconfirm Approval</v>
          </cell>
        </row>
        <row r="407">
          <cell r="F407" t="str">
            <v>AMA BNU BSc (Hons) ODP WBL FT 2019-20</v>
          </cell>
          <cell r="K407" t="str">
            <v>Operating department practitioner</v>
          </cell>
          <cell r="M407" t="str">
            <v/>
          </cell>
          <cell r="P407" t="str">
            <v>Audit</v>
          </cell>
          <cell r="Q407" t="str">
            <v>Assessment Day</v>
          </cell>
          <cell r="W407" t="str">
            <v>Yes</v>
          </cell>
          <cell r="AA407" t="str">
            <v>1. Reconfirm Approval</v>
          </cell>
        </row>
        <row r="408">
          <cell r="F408" t="str">
            <v>AMA BNU BSc (Hons) ODP WBL FT 2019-20</v>
          </cell>
          <cell r="K408" t="str">
            <v>Operating department practitioner</v>
          </cell>
          <cell r="M408" t="str">
            <v/>
          </cell>
          <cell r="P408" t="str">
            <v>Audit</v>
          </cell>
          <cell r="Q408" t="str">
            <v>Assessment Day</v>
          </cell>
          <cell r="W408" t="str">
            <v>Yes</v>
          </cell>
          <cell r="AA408" t="str">
            <v>1. Reconfirm Approval</v>
          </cell>
        </row>
        <row r="409">
          <cell r="F409" t="str">
            <v>AMD CCC BSc (Hons) ODP 2019-20</v>
          </cell>
          <cell r="K409" t="str">
            <v>Operating department practitioner</v>
          </cell>
          <cell r="M409" t="str">
            <v/>
          </cell>
          <cell r="P409" t="str">
            <v>Declaration</v>
          </cell>
          <cell r="Q409" t="str">
            <v/>
          </cell>
          <cell r="W409" t="str">
            <v/>
          </cell>
          <cell r="AA409" t="str">
            <v>1. Reconfirm Approval</v>
          </cell>
        </row>
        <row r="410">
          <cell r="F410" t="str">
            <v>AMA CAR BSc (Hons) ODP 2019-20</v>
          </cell>
          <cell r="K410" t="str">
            <v>Operating department practitioner</v>
          </cell>
          <cell r="M410" t="str">
            <v/>
          </cell>
          <cell r="P410" t="str">
            <v>Audit</v>
          </cell>
          <cell r="Q410" t="str">
            <v>Assessment Day</v>
          </cell>
          <cell r="W410" t="str">
            <v>Yes</v>
          </cell>
          <cell r="AA410" t="str">
            <v>1. Reconfirm Approval</v>
          </cell>
        </row>
        <row r="411">
          <cell r="F411" t="str">
            <v>AMA EHU BSc (Hons) ODP 2019-20</v>
          </cell>
          <cell r="K411" t="str">
            <v>Operating department practitioner</v>
          </cell>
          <cell r="M411" t="str">
            <v/>
          </cell>
          <cell r="P411" t="str">
            <v>Audit</v>
          </cell>
          <cell r="Q411" t="str">
            <v>Assessment Day</v>
          </cell>
          <cell r="W411" t="str">
            <v>Yes</v>
          </cell>
          <cell r="AA411" t="str">
            <v>1. Reconfirm Approval</v>
          </cell>
        </row>
        <row r="412">
          <cell r="F412" t="str">
            <v>AMA GCU BSc ODP 2019-20</v>
          </cell>
          <cell r="K412" t="str">
            <v>Operating department practitioner</v>
          </cell>
          <cell r="M412" t="str">
            <v/>
          </cell>
          <cell r="P412" t="str">
            <v>Audit</v>
          </cell>
          <cell r="Q412" t="str">
            <v>Assessment Day</v>
          </cell>
          <cell r="W412" t="str">
            <v>No</v>
          </cell>
          <cell r="AA412" t="str">
            <v>1. Reconfirm Approval</v>
          </cell>
        </row>
        <row r="413">
          <cell r="F413" t="str">
            <v>AMA LSB BSc (Hons) ODP 2019-20</v>
          </cell>
          <cell r="K413" t="str">
            <v>Operating department practitioner</v>
          </cell>
          <cell r="M413" t="str">
            <v/>
          </cell>
          <cell r="P413" t="str">
            <v>Audit</v>
          </cell>
          <cell r="Q413" t="str">
            <v>Assessment Day</v>
          </cell>
          <cell r="W413" t="str">
            <v>No</v>
          </cell>
          <cell r="AA413" t="str">
            <v>1. Reconfirm Approval</v>
          </cell>
        </row>
        <row r="414">
          <cell r="F414" t="str">
            <v>AMA NMU DipHE ODP 2019-20</v>
          </cell>
          <cell r="K414" t="str">
            <v>Operating department practitioner</v>
          </cell>
          <cell r="M414" t="str">
            <v/>
          </cell>
          <cell r="P414" t="str">
            <v>Audit</v>
          </cell>
          <cell r="Q414" t="str">
            <v>Assessment Day</v>
          </cell>
          <cell r="W414" t="str">
            <v>Yes</v>
          </cell>
          <cell r="AA414" t="str">
            <v>1. Reconfirm Approval</v>
          </cell>
        </row>
        <row r="415">
          <cell r="F415" t="str">
            <v>AMD OBU BSc (Hons) ODP 2019-20</v>
          </cell>
          <cell r="K415" t="str">
            <v>Operating department practitioner</v>
          </cell>
          <cell r="M415" t="str">
            <v/>
          </cell>
          <cell r="P415" t="str">
            <v>Declaration</v>
          </cell>
          <cell r="Q415" t="str">
            <v/>
          </cell>
          <cell r="W415" t="str">
            <v/>
          </cell>
          <cell r="AA415" t="str">
            <v>1. Reconfirm Approval</v>
          </cell>
        </row>
        <row r="416">
          <cell r="F416" t="str">
            <v>AMD OBU BSc (Hons) ODP 2019-20</v>
          </cell>
          <cell r="K416" t="str">
            <v>Operating department practitioner</v>
          </cell>
          <cell r="M416" t="str">
            <v/>
          </cell>
          <cell r="P416" t="str">
            <v>Declaration</v>
          </cell>
          <cell r="Q416" t="str">
            <v/>
          </cell>
          <cell r="W416" t="str">
            <v/>
          </cell>
          <cell r="AA416" t="str">
            <v>1. Reconfirm Approval</v>
          </cell>
        </row>
        <row r="417">
          <cell r="F417" t="str">
            <v>AMA TEE BSc (Hons) ODP 2019-20</v>
          </cell>
          <cell r="K417" t="str">
            <v>Operating department practitioner</v>
          </cell>
          <cell r="M417" t="str">
            <v/>
          </cell>
          <cell r="P417" t="str">
            <v>Audit</v>
          </cell>
          <cell r="Q417" t="str">
            <v>Assessment Day</v>
          </cell>
          <cell r="W417" t="str">
            <v>Yes</v>
          </cell>
          <cell r="AA417" t="str">
            <v>1. Reconfirm Approval</v>
          </cell>
        </row>
        <row r="418">
          <cell r="F418" t="str">
            <v>AMA TEE BSc (Hons) ODP 2019-20</v>
          </cell>
          <cell r="K418" t="str">
            <v>Operating department practitioner</v>
          </cell>
          <cell r="M418" t="str">
            <v/>
          </cell>
          <cell r="P418" t="str">
            <v>Audit</v>
          </cell>
          <cell r="Q418" t="str">
            <v>Assessment Day</v>
          </cell>
          <cell r="W418" t="str">
            <v>Yes</v>
          </cell>
          <cell r="AA418" t="str">
            <v>1. Reconfirm Approval</v>
          </cell>
        </row>
        <row r="419">
          <cell r="F419" t="str">
            <v>AMD STA DipHE ODP 2019-20</v>
          </cell>
          <cell r="K419" t="str">
            <v>Operating department practitioner</v>
          </cell>
          <cell r="M419" t="str">
            <v/>
          </cell>
          <cell r="P419" t="str">
            <v>Declaration</v>
          </cell>
          <cell r="Q419" t="str">
            <v/>
          </cell>
          <cell r="W419" t="str">
            <v/>
          </cell>
          <cell r="AA419" t="str">
            <v>1. Reconfirm Approval</v>
          </cell>
        </row>
        <row r="420">
          <cell r="F420" t="str">
            <v>AMD STA BSc (Hons) ODP 2019-20</v>
          </cell>
          <cell r="K420" t="str">
            <v>Operating department practitioner</v>
          </cell>
          <cell r="M420" t="str">
            <v/>
          </cell>
          <cell r="P420" t="str">
            <v>Declaration</v>
          </cell>
          <cell r="Q420" t="str">
            <v/>
          </cell>
          <cell r="W420" t="str">
            <v/>
          </cell>
          <cell r="AA420" t="str">
            <v>1. Reconfirm Approval</v>
          </cell>
        </row>
        <row r="421">
          <cell r="F421" t="str">
            <v>AMD STA BSc (Hons) ODP 2019-20</v>
          </cell>
          <cell r="K421" t="str">
            <v>Operating department practitioner</v>
          </cell>
          <cell r="M421" t="str">
            <v/>
          </cell>
          <cell r="P421" t="str">
            <v>Declaration</v>
          </cell>
          <cell r="Q421" t="str">
            <v/>
          </cell>
          <cell r="W421" t="str">
            <v/>
          </cell>
          <cell r="AA421" t="str">
            <v>1. Reconfirm Approval</v>
          </cell>
        </row>
        <row r="422">
          <cell r="F422" t="str">
            <v>AMD BED BSc (Hons) ODP 2019-20</v>
          </cell>
          <cell r="K422" t="str">
            <v>Operating department practitioner</v>
          </cell>
          <cell r="M422" t="str">
            <v/>
          </cell>
          <cell r="P422" t="str">
            <v>Declaration</v>
          </cell>
          <cell r="Q422" t="str">
            <v/>
          </cell>
          <cell r="W422" t="str">
            <v/>
          </cell>
          <cell r="AA422" t="str">
            <v>1. Reconfirm Approval</v>
          </cell>
        </row>
        <row r="423">
          <cell r="F423" t="str">
            <v>AMD BED DipHE ODP 2019-20</v>
          </cell>
          <cell r="K423" t="str">
            <v>Operating department practitioner</v>
          </cell>
          <cell r="M423" t="str">
            <v/>
          </cell>
          <cell r="P423" t="str">
            <v>Declaration</v>
          </cell>
          <cell r="Q423" t="str">
            <v/>
          </cell>
          <cell r="W423" t="str">
            <v/>
          </cell>
          <cell r="AA423" t="str">
            <v>1. Reconfirm Approval</v>
          </cell>
        </row>
        <row r="424">
          <cell r="F424" t="str">
            <v>AMD CLA BSc (Hons) ODP 2019-20</v>
          </cell>
          <cell r="K424" t="str">
            <v>Operating department practitioner</v>
          </cell>
          <cell r="M424" t="str">
            <v/>
          </cell>
          <cell r="P424" t="str">
            <v>Declaration</v>
          </cell>
          <cell r="Q424" t="str">
            <v/>
          </cell>
          <cell r="W424" t="str">
            <v/>
          </cell>
          <cell r="AA424" t="str">
            <v>1. Reconfirm Approval</v>
          </cell>
        </row>
        <row r="425">
          <cell r="F425" t="str">
            <v>AMD UEA DipHE ODP 2019-20</v>
          </cell>
          <cell r="K425" t="str">
            <v>Operating department practitioner</v>
          </cell>
          <cell r="M425" t="str">
            <v/>
          </cell>
          <cell r="P425" t="str">
            <v>Declaration</v>
          </cell>
          <cell r="Q425" t="str">
            <v/>
          </cell>
          <cell r="W425" t="str">
            <v/>
          </cell>
          <cell r="AA425" t="str">
            <v>1. Reconfirm Approval</v>
          </cell>
        </row>
        <row r="426">
          <cell r="F426" t="str">
            <v>AMD HUD BSc (Hons) ODP 2019-20</v>
          </cell>
          <cell r="K426" t="str">
            <v>Operating department practitioner</v>
          </cell>
          <cell r="M426" t="str">
            <v/>
          </cell>
          <cell r="P426" t="str">
            <v>Declaration</v>
          </cell>
          <cell r="Q426" t="str">
            <v/>
          </cell>
          <cell r="W426" t="str">
            <v/>
          </cell>
          <cell r="AA426" t="str">
            <v>1. Reconfirm Approval</v>
          </cell>
        </row>
        <row r="427">
          <cell r="F427" t="str">
            <v>AMD HUD BSc (Hons) ODP 2019-20</v>
          </cell>
          <cell r="K427" t="str">
            <v>Operating department practitioner</v>
          </cell>
          <cell r="M427" t="str">
            <v/>
          </cell>
          <cell r="P427" t="str">
            <v>Declaration</v>
          </cell>
          <cell r="Q427" t="str">
            <v/>
          </cell>
          <cell r="W427" t="str">
            <v/>
          </cell>
          <cell r="AA427" t="str">
            <v>1. Reconfirm Approval</v>
          </cell>
        </row>
        <row r="428">
          <cell r="F428" t="str">
            <v>AMD HUL BSc (Hons) ODP 2019-20</v>
          </cell>
          <cell r="K428" t="str">
            <v>Operating department practitioner</v>
          </cell>
          <cell r="M428" t="str">
            <v/>
          </cell>
          <cell r="P428" t="str">
            <v>Declaration</v>
          </cell>
          <cell r="Q428" t="str">
            <v/>
          </cell>
          <cell r="W428" t="str">
            <v/>
          </cell>
          <cell r="AA428" t="str">
            <v>1. Reconfirm Approval</v>
          </cell>
        </row>
        <row r="429">
          <cell r="F429" t="str">
            <v>AMD HUL BSc (Hons) ODP 2019-20</v>
          </cell>
          <cell r="K429" t="str">
            <v>Operating department practitioner</v>
          </cell>
          <cell r="M429" t="str">
            <v/>
          </cell>
          <cell r="P429" t="str">
            <v>Declaration</v>
          </cell>
          <cell r="Q429" t="str">
            <v/>
          </cell>
          <cell r="W429" t="str">
            <v/>
          </cell>
          <cell r="AA429" t="str">
            <v>1. Reconfirm Approval</v>
          </cell>
        </row>
        <row r="430">
          <cell r="F430" t="str">
            <v>AMD LEI BSc (Hons) ODP 2019-20</v>
          </cell>
          <cell r="K430" t="str">
            <v>Operating department practitioner</v>
          </cell>
          <cell r="M430" t="str">
            <v/>
          </cell>
          <cell r="P430" t="str">
            <v>Declaration</v>
          </cell>
          <cell r="Q430" t="str">
            <v/>
          </cell>
          <cell r="W430" t="str">
            <v/>
          </cell>
          <cell r="AA430" t="str">
            <v>1. Reconfirm Approval</v>
          </cell>
        </row>
        <row r="431">
          <cell r="F431" t="str">
            <v>AMD POR BSc (Hons) ODP 2019-20</v>
          </cell>
          <cell r="K431" t="str">
            <v>Operating department practitioner</v>
          </cell>
          <cell r="M431" t="str">
            <v/>
          </cell>
          <cell r="P431" t="str">
            <v>Declaration</v>
          </cell>
          <cell r="Q431" t="str">
            <v/>
          </cell>
          <cell r="W431" t="str">
            <v/>
          </cell>
          <cell r="AA431" t="str">
            <v>1. Reconfirm Approval</v>
          </cell>
        </row>
        <row r="432">
          <cell r="F432" t="str">
            <v>AMD UCS BSc (Hons) ODP 2019-20</v>
          </cell>
          <cell r="K432" t="str">
            <v>Operating department practitioner</v>
          </cell>
          <cell r="M432" t="str">
            <v/>
          </cell>
          <cell r="P432" t="str">
            <v>Declaration</v>
          </cell>
          <cell r="Q432" t="str">
            <v/>
          </cell>
          <cell r="W432" t="str">
            <v/>
          </cell>
          <cell r="AA432" t="str">
            <v>1. Reconfirm Approval</v>
          </cell>
        </row>
        <row r="433">
          <cell r="F433" t="str">
            <v>AMD SUR DipHE ODP 2019-20</v>
          </cell>
          <cell r="K433" t="str">
            <v>Operating department practitioner</v>
          </cell>
          <cell r="M433" t="str">
            <v/>
          </cell>
          <cell r="P433" t="str">
            <v>Declaration</v>
          </cell>
          <cell r="Q433" t="str">
            <v/>
          </cell>
          <cell r="W433" t="str">
            <v/>
          </cell>
          <cell r="AA433" t="str">
            <v>1. Reconfirm Approval</v>
          </cell>
        </row>
        <row r="434">
          <cell r="F434" t="str">
            <v>AMD UWL DipHE ODP 2019-20</v>
          </cell>
          <cell r="K434" t="str">
            <v>Operating department practitioner</v>
          </cell>
          <cell r="M434" t="str">
            <v/>
          </cell>
          <cell r="P434" t="str">
            <v>Declaration</v>
          </cell>
          <cell r="Q434" t="str">
            <v/>
          </cell>
          <cell r="W434" t="str">
            <v/>
          </cell>
          <cell r="AA434" t="str">
            <v>1. Reconfirm Approval</v>
          </cell>
        </row>
        <row r="435">
          <cell r="F435" t="str">
            <v>AMD UWL DipHE ODP 2019-20</v>
          </cell>
          <cell r="K435" t="str">
            <v>Operating department practitioner</v>
          </cell>
          <cell r="M435" t="str">
            <v/>
          </cell>
          <cell r="P435" t="str">
            <v>Declaration</v>
          </cell>
          <cell r="Q435" t="str">
            <v/>
          </cell>
          <cell r="W435" t="str">
            <v/>
          </cell>
          <cell r="AA435" t="str">
            <v>1. Reconfirm Approval</v>
          </cell>
        </row>
        <row r="436">
          <cell r="F436" t="str">
            <v>AMA BOL BSc (Hons) ODP 2019-20 POSTAL</v>
          </cell>
          <cell r="K436" t="str">
            <v>Operating department practitioner</v>
          </cell>
          <cell r="M436" t="str">
            <v/>
          </cell>
          <cell r="P436" t="str">
            <v>Audit</v>
          </cell>
          <cell r="Q436" t="str">
            <v>Postal</v>
          </cell>
          <cell r="W436" t="str">
            <v>No</v>
          </cell>
          <cell r="AA436" t="str">
            <v>1. Reconfirm Approval</v>
          </cell>
        </row>
        <row r="437">
          <cell r="F437" t="str">
            <v>AMA BOL BSc (Hons) ODP 2019-20 POSTAL</v>
          </cell>
          <cell r="K437" t="str">
            <v>Operating department practitioner</v>
          </cell>
          <cell r="M437" t="str">
            <v/>
          </cell>
          <cell r="P437" t="str">
            <v>Audit</v>
          </cell>
          <cell r="Q437" t="str">
            <v>Postal</v>
          </cell>
          <cell r="W437" t="str">
            <v>No</v>
          </cell>
          <cell r="AA437" t="str">
            <v>1. Reconfirm Approval</v>
          </cell>
        </row>
        <row r="438">
          <cell r="F438" t="str">
            <v>AMD LIV BSc (Hons) OR 2019-20</v>
          </cell>
          <cell r="K438" t="str">
            <v>Orthoptist</v>
          </cell>
          <cell r="M438" t="str">
            <v>POM - Sale / Supply (OR)</v>
          </cell>
          <cell r="P438" t="str">
            <v>Declaration</v>
          </cell>
          <cell r="Q438" t="str">
            <v/>
          </cell>
          <cell r="W438" t="str">
            <v/>
          </cell>
          <cell r="AA438" t="str">
            <v>1. Reconfirm Approval</v>
          </cell>
        </row>
        <row r="439">
          <cell r="F439" t="str">
            <v>AMD SHE BSc (Hons) OR 2019-20</v>
          </cell>
          <cell r="K439" t="str">
            <v>Orthoptist</v>
          </cell>
          <cell r="M439" t="str">
            <v>POM - Sale / Supply (OR)</v>
          </cell>
          <cell r="P439" t="str">
            <v>Declaration</v>
          </cell>
          <cell r="Q439" t="str">
            <v/>
          </cell>
          <cell r="W439" t="str">
            <v/>
          </cell>
          <cell r="AA439" t="str">
            <v>1. Reconfirm Approval</v>
          </cell>
        </row>
        <row r="440">
          <cell r="F440" t="str">
            <v>AMA GCU BSc (Hons) OR 2019-20 POSTAL</v>
          </cell>
          <cell r="K440" t="str">
            <v>Orthoptist</v>
          </cell>
          <cell r="M440" t="str">
            <v>POM - Sale / Supply (OR)</v>
          </cell>
          <cell r="P440" t="str">
            <v>Audit</v>
          </cell>
          <cell r="Q440" t="str">
            <v>Postal</v>
          </cell>
          <cell r="W440" t="str">
            <v>Yes</v>
          </cell>
          <cell r="AA440" t="str">
            <v>1. Reconfirm Approval</v>
          </cell>
        </row>
        <row r="441">
          <cell r="F441" t="str">
            <v>AMA ARU BSc (Hons) PA 2019-20</v>
          </cell>
          <cell r="K441" t="str">
            <v>Paramedic</v>
          </cell>
          <cell r="M441" t="str">
            <v/>
          </cell>
          <cell r="P441" t="str">
            <v>Audit</v>
          </cell>
          <cell r="Q441" t="str">
            <v>Assessment Day</v>
          </cell>
          <cell r="W441" t="str">
            <v>Yes</v>
          </cell>
          <cell r="AA441" t="str">
            <v>1. Reconfirm Approval</v>
          </cell>
        </row>
        <row r="442">
          <cell r="F442" t="str">
            <v>AMA ARU DipHE PA 2019-20</v>
          </cell>
          <cell r="K442" t="str">
            <v>Paramedic</v>
          </cell>
          <cell r="M442" t="str">
            <v/>
          </cell>
          <cell r="P442" t="str">
            <v>Audit</v>
          </cell>
          <cell r="Q442" t="str">
            <v>Assessment Day</v>
          </cell>
          <cell r="W442" t="str">
            <v>Yes</v>
          </cell>
          <cell r="AA442" t="str">
            <v>1. Reconfirm Approval</v>
          </cell>
        </row>
        <row r="443">
          <cell r="F443" t="str">
            <v>AMD BCU BSc (Hons) PA 2019-20</v>
          </cell>
          <cell r="K443" t="str">
            <v>Paramedic</v>
          </cell>
          <cell r="M443" t="str">
            <v/>
          </cell>
          <cell r="P443" t="str">
            <v>Declaration</v>
          </cell>
          <cell r="Q443" t="str">
            <v/>
          </cell>
          <cell r="W443" t="str">
            <v/>
          </cell>
          <cell r="AA443" t="str">
            <v>1. Reconfirm Approval</v>
          </cell>
        </row>
        <row r="444">
          <cell r="F444" t="str">
            <v>AMD BCU DipHE PA 2019-20</v>
          </cell>
          <cell r="K444" t="str">
            <v>Paramedic</v>
          </cell>
          <cell r="M444" t="str">
            <v/>
          </cell>
          <cell r="P444" t="str">
            <v>Declaration</v>
          </cell>
          <cell r="Q444" t="str">
            <v/>
          </cell>
          <cell r="W444" t="str">
            <v/>
          </cell>
          <cell r="AA444" t="str">
            <v>1. Reconfirm Approval</v>
          </cell>
        </row>
        <row r="445">
          <cell r="F445" t="str">
            <v>AMD CCC BSc (Hons) PA (1) 2019-20</v>
          </cell>
          <cell r="K445" t="str">
            <v>Paramedic</v>
          </cell>
          <cell r="M445" t="str">
            <v/>
          </cell>
          <cell r="P445" t="str">
            <v>Declaration</v>
          </cell>
          <cell r="Q445" t="str">
            <v/>
          </cell>
          <cell r="W445" t="str">
            <v/>
          </cell>
          <cell r="AA445" t="str">
            <v>1. Reconfirm Approval</v>
          </cell>
        </row>
        <row r="446">
          <cell r="F446" t="str">
            <v>AMD CCC BSc (Hons) PA (2) 2019-20</v>
          </cell>
          <cell r="K446" t="str">
            <v>Paramedic</v>
          </cell>
          <cell r="M446" t="str">
            <v/>
          </cell>
          <cell r="P446" t="str">
            <v>Declaration</v>
          </cell>
          <cell r="Q446" t="str">
            <v/>
          </cell>
          <cell r="W446" t="str">
            <v/>
          </cell>
          <cell r="AA446" t="str">
            <v>1. Reconfirm Approval</v>
          </cell>
        </row>
        <row r="447">
          <cell r="F447" t="str">
            <v>AMA EHU DipHE PA 2019-20</v>
          </cell>
          <cell r="K447" t="str">
            <v>Paramedic</v>
          </cell>
          <cell r="M447" t="str">
            <v/>
          </cell>
          <cell r="P447" t="str">
            <v>Audit</v>
          </cell>
          <cell r="Q447" t="str">
            <v>Assessment Day</v>
          </cell>
          <cell r="W447" t="str">
            <v>Yes</v>
          </cell>
          <cell r="AA447" t="str">
            <v>1. Reconfirm Approval</v>
          </cell>
        </row>
        <row r="448">
          <cell r="F448" t="str">
            <v>AMA EHU BSc (Hons) PA 2019-20</v>
          </cell>
          <cell r="K448" t="str">
            <v>Paramedic</v>
          </cell>
          <cell r="M448" t="str">
            <v/>
          </cell>
          <cell r="P448" t="str">
            <v>Audit</v>
          </cell>
          <cell r="Q448" t="str">
            <v>Assessment Day</v>
          </cell>
          <cell r="W448" t="str">
            <v>Yes</v>
          </cell>
          <cell r="AA448" t="str">
            <v>1. Reconfirm Approval</v>
          </cell>
        </row>
        <row r="449">
          <cell r="F449" t="str">
            <v>AMD COV DipHE PA 2019-20</v>
          </cell>
          <cell r="K449" t="str">
            <v>Paramedic</v>
          </cell>
          <cell r="M449" t="str">
            <v/>
          </cell>
          <cell r="P449" t="str">
            <v>Declaration</v>
          </cell>
          <cell r="Q449" t="str">
            <v/>
          </cell>
          <cell r="W449" t="str">
            <v/>
          </cell>
          <cell r="AA449" t="str">
            <v>1. Reconfirm Approval</v>
          </cell>
        </row>
        <row r="450">
          <cell r="F450" t="str">
            <v>AMD COV FD PA 2019-20</v>
          </cell>
          <cell r="K450" t="str">
            <v>Paramedic</v>
          </cell>
          <cell r="M450" t="str">
            <v/>
          </cell>
          <cell r="P450" t="str">
            <v>Declaration</v>
          </cell>
          <cell r="Q450" t="str">
            <v/>
          </cell>
          <cell r="W450" t="str">
            <v/>
          </cell>
          <cell r="AA450" t="str">
            <v>1. Reconfirm Approval</v>
          </cell>
        </row>
        <row r="451">
          <cell r="F451" t="str">
            <v>AMD COV FD PA 2019-20</v>
          </cell>
          <cell r="K451" t="str">
            <v>Paramedic</v>
          </cell>
          <cell r="M451" t="str">
            <v/>
          </cell>
          <cell r="P451" t="str">
            <v>Declaration</v>
          </cell>
          <cell r="Q451" t="str">
            <v/>
          </cell>
          <cell r="W451" t="str">
            <v/>
          </cell>
          <cell r="AA451" t="str">
            <v>1. Reconfirm Approval</v>
          </cell>
        </row>
        <row r="452">
          <cell r="F452" t="str">
            <v>AMD COV BSc (Hons) PA 2019-20</v>
          </cell>
          <cell r="K452" t="str">
            <v>Paramedic</v>
          </cell>
          <cell r="M452" t="str">
            <v/>
          </cell>
          <cell r="P452" t="str">
            <v>Declaration</v>
          </cell>
          <cell r="Q452" t="str">
            <v/>
          </cell>
          <cell r="W452" t="str">
            <v/>
          </cell>
          <cell r="AA452" t="str">
            <v>1. Reconfirm Approval</v>
          </cell>
        </row>
        <row r="453">
          <cell r="F453" t="str">
            <v>AMA GCU BSc PA 2019-20</v>
          </cell>
          <cell r="K453" t="str">
            <v>Paramedic</v>
          </cell>
          <cell r="M453" t="str">
            <v/>
          </cell>
          <cell r="P453" t="str">
            <v>Audit</v>
          </cell>
          <cell r="Q453" t="str">
            <v>Assessment Day</v>
          </cell>
          <cell r="W453" t="str">
            <v>Yes</v>
          </cell>
          <cell r="AA453" t="str">
            <v>1. Reconfirm Approval</v>
          </cell>
        </row>
        <row r="454">
          <cell r="F454" t="str">
            <v>AMA LAS Cert PA 2019-20</v>
          </cell>
          <cell r="K454" t="str">
            <v>Paramedic</v>
          </cell>
          <cell r="M454" t="str">
            <v/>
          </cell>
          <cell r="P454" t="str">
            <v>Audit</v>
          </cell>
          <cell r="Q454" t="str">
            <v>Assessment Day</v>
          </cell>
          <cell r="W454" t="str">
            <v>Yes</v>
          </cell>
          <cell r="AA454" t="str">
            <v>1. Reconfirm Approval</v>
          </cell>
        </row>
        <row r="455">
          <cell r="F455" t="str">
            <v>AMA ORM Cert PA 2019-20</v>
          </cell>
          <cell r="K455" t="str">
            <v>Paramedic</v>
          </cell>
          <cell r="M455" t="str">
            <v/>
          </cell>
          <cell r="P455" t="str">
            <v>Audit</v>
          </cell>
          <cell r="Q455" t="str">
            <v>Assessment Day</v>
          </cell>
          <cell r="W455" t="str">
            <v>Yes</v>
          </cell>
          <cell r="AA455" t="str">
            <v>1. Reconfirm Approval</v>
          </cell>
        </row>
        <row r="456">
          <cell r="F456" t="str">
            <v>AMD LJM DipHE PA 2019-20</v>
          </cell>
          <cell r="K456" t="str">
            <v>Paramedic</v>
          </cell>
          <cell r="M456" t="str">
            <v/>
          </cell>
          <cell r="P456" t="str">
            <v>Declaration</v>
          </cell>
          <cell r="Q456" t="str">
            <v/>
          </cell>
          <cell r="W456" t="str">
            <v/>
          </cell>
          <cell r="AA456" t="str">
            <v>1. Reconfirm Approval</v>
          </cell>
        </row>
        <row r="457">
          <cell r="F457" t="str">
            <v>AMD LJM BSc (Hons) PA 2019-20</v>
          </cell>
          <cell r="K457" t="str">
            <v>Paramedic</v>
          </cell>
          <cell r="M457" t="str">
            <v/>
          </cell>
          <cell r="P457" t="str">
            <v>Declaration</v>
          </cell>
          <cell r="Q457" t="str">
            <v/>
          </cell>
          <cell r="W457" t="str">
            <v/>
          </cell>
          <cell r="AA457" t="str">
            <v>1. Reconfirm Approval</v>
          </cell>
        </row>
        <row r="458">
          <cell r="F458" t="str">
            <v>AMA ORM DipHE PA 2019-20</v>
          </cell>
          <cell r="K458" t="str">
            <v>Paramedic</v>
          </cell>
          <cell r="M458" t="str">
            <v/>
          </cell>
          <cell r="P458" t="str">
            <v>Audit</v>
          </cell>
          <cell r="Q458" t="str">
            <v>Assessment Day</v>
          </cell>
          <cell r="W458" t="str">
            <v>No</v>
          </cell>
          <cell r="AA458" t="str">
            <v>1. Reconfirm Approval</v>
          </cell>
        </row>
        <row r="459">
          <cell r="F459" t="str">
            <v>AMA MPT Cert PA (Qualsafe) 2019-20</v>
          </cell>
          <cell r="K459" t="str">
            <v>Paramedic</v>
          </cell>
          <cell r="M459" t="str">
            <v/>
          </cell>
          <cell r="N459">
            <v>43762</v>
          </cell>
          <cell r="P459" t="str">
            <v>Audit</v>
          </cell>
          <cell r="Q459" t="str">
            <v>Assessment Day</v>
          </cell>
          <cell r="W459" t="str">
            <v/>
          </cell>
          <cell r="AA459" t="str">
            <v/>
          </cell>
        </row>
        <row r="460">
          <cell r="F460" t="str">
            <v>AMD MPT Cert PA (Qualsafe) 2019-20</v>
          </cell>
          <cell r="K460" t="str">
            <v>Paramedic</v>
          </cell>
          <cell r="M460" t="str">
            <v/>
          </cell>
          <cell r="P460" t="str">
            <v>Declaration</v>
          </cell>
          <cell r="Q460" t="str">
            <v/>
          </cell>
          <cell r="W460" t="str">
            <v/>
          </cell>
          <cell r="AA460" t="str">
            <v>1. Reconfirm Approval</v>
          </cell>
        </row>
        <row r="461">
          <cell r="F461" t="str">
            <v>AMD OBU BSc / BSc (Hons) PA 2019-20</v>
          </cell>
          <cell r="K461" t="str">
            <v>Paramedic</v>
          </cell>
          <cell r="M461" t="str">
            <v/>
          </cell>
          <cell r="P461" t="str">
            <v>Declaration</v>
          </cell>
          <cell r="Q461" t="str">
            <v/>
          </cell>
          <cell r="W461" t="str">
            <v/>
          </cell>
          <cell r="AA461" t="str">
            <v>1. Reconfirm Approval</v>
          </cell>
        </row>
        <row r="462">
          <cell r="F462" t="str">
            <v>AMD OBU BSc / BSc (Hons) PA 2019-20</v>
          </cell>
          <cell r="K462" t="str">
            <v>Paramedic</v>
          </cell>
          <cell r="M462" t="str">
            <v/>
          </cell>
          <cell r="P462" t="str">
            <v>Declaration</v>
          </cell>
          <cell r="Q462" t="str">
            <v/>
          </cell>
          <cell r="W462" t="str">
            <v/>
          </cell>
          <cell r="AA462" t="str">
            <v>1. Reconfirm Approval</v>
          </cell>
        </row>
        <row r="463">
          <cell r="F463" t="str">
            <v>AMD OBU BSc / BSc (Hons) PA 2019-20</v>
          </cell>
          <cell r="K463" t="str">
            <v>Paramedic</v>
          </cell>
          <cell r="M463" t="str">
            <v/>
          </cell>
          <cell r="P463" t="str">
            <v>Declaration</v>
          </cell>
          <cell r="Q463" t="str">
            <v/>
          </cell>
          <cell r="W463" t="str">
            <v/>
          </cell>
          <cell r="AA463" t="str">
            <v>1. Reconfirm Approval</v>
          </cell>
        </row>
        <row r="464">
          <cell r="F464" t="str">
            <v>AMD OBU BSc / BSc (Hons) PA 2019-20</v>
          </cell>
          <cell r="K464" t="str">
            <v>Paramedic</v>
          </cell>
          <cell r="M464" t="str">
            <v/>
          </cell>
          <cell r="P464" t="str">
            <v>Declaration</v>
          </cell>
          <cell r="Q464" t="str">
            <v/>
          </cell>
          <cell r="W464" t="str">
            <v/>
          </cell>
          <cell r="AA464" t="str">
            <v>1. Reconfirm Approval</v>
          </cell>
        </row>
        <row r="465">
          <cell r="F465" t="str">
            <v>AMD OBU FD PA 2019-20</v>
          </cell>
          <cell r="K465" t="str">
            <v>Paramedic</v>
          </cell>
          <cell r="M465" t="str">
            <v/>
          </cell>
          <cell r="P465" t="str">
            <v>Declaration</v>
          </cell>
          <cell r="Q465" t="str">
            <v/>
          </cell>
          <cell r="W465" t="str">
            <v/>
          </cell>
          <cell r="AA465" t="str">
            <v>1. Reconfirm Approval</v>
          </cell>
        </row>
        <row r="466">
          <cell r="F466" t="str">
            <v>AMD OBU FD PA 2019-20</v>
          </cell>
          <cell r="K466" t="str">
            <v>Paramedic</v>
          </cell>
          <cell r="M466" t="str">
            <v/>
          </cell>
          <cell r="P466" t="str">
            <v>Declaration</v>
          </cell>
          <cell r="Q466" t="str">
            <v/>
          </cell>
          <cell r="W466" t="str">
            <v/>
          </cell>
          <cell r="AA466" t="str">
            <v>1. Reconfirm Approval</v>
          </cell>
        </row>
        <row r="467">
          <cell r="F467" t="str">
            <v>AMD OBU FD PA 2019-20</v>
          </cell>
          <cell r="K467" t="str">
            <v>Paramedic</v>
          </cell>
          <cell r="M467" t="str">
            <v/>
          </cell>
          <cell r="P467" t="str">
            <v>Declaration</v>
          </cell>
          <cell r="Q467" t="str">
            <v/>
          </cell>
          <cell r="W467" t="str">
            <v/>
          </cell>
          <cell r="AA467" t="str">
            <v>1. Reconfirm Approval</v>
          </cell>
        </row>
        <row r="468">
          <cell r="F468" t="str">
            <v>AMA TEE BSc (Hons) PA 2019-20</v>
          </cell>
          <cell r="K468" t="str">
            <v>Paramedic</v>
          </cell>
          <cell r="M468" t="str">
            <v/>
          </cell>
          <cell r="P468" t="str">
            <v>Audit</v>
          </cell>
          <cell r="Q468" t="str">
            <v>Assessment Day</v>
          </cell>
          <cell r="W468" t="str">
            <v>No</v>
          </cell>
          <cell r="AA468" t="str">
            <v>1. Reconfirm Approval</v>
          </cell>
        </row>
        <row r="469">
          <cell r="F469" t="str">
            <v>AMA NOR FDSc PA 2019-20</v>
          </cell>
          <cell r="K469" t="str">
            <v>Paramedic</v>
          </cell>
          <cell r="M469" t="str">
            <v/>
          </cell>
          <cell r="P469" t="str">
            <v>Audit</v>
          </cell>
          <cell r="Q469" t="str">
            <v>Assessment Day</v>
          </cell>
          <cell r="W469" t="str">
            <v>Yes</v>
          </cell>
          <cell r="AA469" t="str">
            <v>1. Reconfirm Approval</v>
          </cell>
        </row>
        <row r="470">
          <cell r="F470" t="str">
            <v>AMA NOR BSc (Hons) PA 2019-20</v>
          </cell>
          <cell r="K470" t="str">
            <v>Paramedic</v>
          </cell>
          <cell r="M470" t="str">
            <v/>
          </cell>
          <cell r="P470" t="str">
            <v>Audit</v>
          </cell>
          <cell r="Q470" t="str">
            <v>Assessment Day</v>
          </cell>
          <cell r="W470" t="str">
            <v>Yes</v>
          </cell>
          <cell r="AA470" t="str">
            <v>1. Reconfirm Approval</v>
          </cell>
        </row>
        <row r="471">
          <cell r="F471" t="str">
            <v>AMD SGU BSc (Hons) PA 2019-20</v>
          </cell>
          <cell r="K471" t="str">
            <v>Paramedic</v>
          </cell>
          <cell r="M471" t="str">
            <v/>
          </cell>
          <cell r="P471" t="str">
            <v>Declaration</v>
          </cell>
          <cell r="Q471" t="str">
            <v/>
          </cell>
          <cell r="W471" t="str">
            <v/>
          </cell>
          <cell r="AA471" t="str">
            <v>1. Reconfirm Approval</v>
          </cell>
        </row>
        <row r="472">
          <cell r="F472" t="str">
            <v>AMD SGU BSc (Hons) PA 2019-20</v>
          </cell>
          <cell r="K472" t="str">
            <v>Paramedic</v>
          </cell>
          <cell r="M472" t="str">
            <v/>
          </cell>
          <cell r="P472" t="str">
            <v>Declaration</v>
          </cell>
          <cell r="Q472" t="str">
            <v/>
          </cell>
          <cell r="W472" t="str">
            <v/>
          </cell>
          <cell r="AA472" t="str">
            <v>1. Reconfirm Approval</v>
          </cell>
        </row>
        <row r="473">
          <cell r="F473" t="str">
            <v>AMD STA FD PA 2019-20</v>
          </cell>
          <cell r="K473" t="str">
            <v>Paramedic</v>
          </cell>
          <cell r="M473" t="str">
            <v/>
          </cell>
          <cell r="P473" t="str">
            <v>Declaration</v>
          </cell>
          <cell r="Q473" t="str">
            <v/>
          </cell>
          <cell r="W473" t="str">
            <v/>
          </cell>
          <cell r="AA473" t="str">
            <v>1. Reconfirm Approval</v>
          </cell>
        </row>
        <row r="474">
          <cell r="F474" t="str">
            <v>AMD STA BSc (Hons) PA 2019-20</v>
          </cell>
          <cell r="K474" t="str">
            <v>Paramedic</v>
          </cell>
          <cell r="M474" t="str">
            <v/>
          </cell>
          <cell r="P474" t="str">
            <v>Declaration</v>
          </cell>
          <cell r="Q474" t="str">
            <v/>
          </cell>
          <cell r="W474" t="str">
            <v/>
          </cell>
          <cell r="AA474" t="str">
            <v>1. Reconfirm Approval</v>
          </cell>
        </row>
        <row r="475">
          <cell r="F475" t="str">
            <v>AMD SWA DipHE PA 2019-20</v>
          </cell>
          <cell r="K475" t="str">
            <v>Paramedic</v>
          </cell>
          <cell r="M475" t="str">
            <v/>
          </cell>
          <cell r="P475" t="str">
            <v>Declaration</v>
          </cell>
          <cell r="Q475" t="str">
            <v/>
          </cell>
          <cell r="W475" t="str">
            <v/>
          </cell>
          <cell r="AA475" t="str">
            <v>1. Reconfirm Approval</v>
          </cell>
        </row>
        <row r="476">
          <cell r="F476" t="str">
            <v>AMD SWA DipHE PA 2019-20</v>
          </cell>
          <cell r="K476" t="str">
            <v>Paramedic</v>
          </cell>
          <cell r="M476" t="str">
            <v/>
          </cell>
          <cell r="P476" t="str">
            <v>Declaration</v>
          </cell>
          <cell r="Q476" t="str">
            <v/>
          </cell>
          <cell r="W476" t="str">
            <v/>
          </cell>
          <cell r="AA476" t="str">
            <v>1. Reconfirm Approval</v>
          </cell>
        </row>
        <row r="477">
          <cell r="F477" t="str">
            <v>AMA PLY BSc (Hons) PA 2019-20</v>
          </cell>
          <cell r="K477" t="str">
            <v>Paramedic</v>
          </cell>
          <cell r="M477" t="str">
            <v/>
          </cell>
          <cell r="P477" t="str">
            <v>Audit</v>
          </cell>
          <cell r="Q477" t="str">
            <v>Assessment Day</v>
          </cell>
          <cell r="W477" t="str">
            <v>Yes</v>
          </cell>
          <cell r="AA477" t="str">
            <v>1. Reconfirm Approval</v>
          </cell>
        </row>
        <row r="478">
          <cell r="F478" t="str">
            <v>AMD BED BSc (Hons) PA 2019-20</v>
          </cell>
          <cell r="K478" t="str">
            <v>Paramedic</v>
          </cell>
          <cell r="M478" t="str">
            <v/>
          </cell>
          <cell r="P478" t="str">
            <v>Declaration</v>
          </cell>
          <cell r="Q478" t="str">
            <v/>
          </cell>
          <cell r="W478" t="str">
            <v/>
          </cell>
          <cell r="AA478" t="str">
            <v>1. Reconfirm Approval</v>
          </cell>
        </row>
        <row r="479">
          <cell r="F479" t="str">
            <v>AMD BRA BSc (Hons) PA 2019-20</v>
          </cell>
          <cell r="K479" t="str">
            <v>Paramedic</v>
          </cell>
          <cell r="M479" t="str">
            <v/>
          </cell>
          <cell r="P479" t="str">
            <v>Declaration</v>
          </cell>
          <cell r="Q479" t="str">
            <v/>
          </cell>
          <cell r="W479" t="str">
            <v/>
          </cell>
          <cell r="AA479" t="str">
            <v>1. Reconfirm Approval</v>
          </cell>
        </row>
        <row r="480">
          <cell r="F480" t="str">
            <v>AMD BRI BSc (Hons) PA 2019-20</v>
          </cell>
          <cell r="K480" t="str">
            <v>Paramedic</v>
          </cell>
          <cell r="M480" t="str">
            <v/>
          </cell>
          <cell r="P480" t="str">
            <v>Declaration</v>
          </cell>
          <cell r="Q480" t="str">
            <v/>
          </cell>
          <cell r="W480" t="str">
            <v/>
          </cell>
          <cell r="AA480" t="str">
            <v>1. Reconfirm Approval</v>
          </cell>
        </row>
        <row r="481">
          <cell r="F481" t="str">
            <v>AMD CLA DipHE PA 2019-20</v>
          </cell>
          <cell r="K481" t="str">
            <v>Paramedic</v>
          </cell>
          <cell r="M481" t="str">
            <v/>
          </cell>
          <cell r="P481" t="str">
            <v>Declaration</v>
          </cell>
          <cell r="Q481" t="str">
            <v/>
          </cell>
          <cell r="W481" t="str">
            <v/>
          </cell>
          <cell r="AA481" t="str">
            <v>1. Reconfirm Approval</v>
          </cell>
        </row>
        <row r="482">
          <cell r="F482" t="str">
            <v>AMD CLA BSc (Hons) PA 2019-20</v>
          </cell>
          <cell r="K482" t="str">
            <v>Paramedic</v>
          </cell>
          <cell r="M482" t="str">
            <v/>
          </cell>
          <cell r="P482" t="str">
            <v>Declaration</v>
          </cell>
          <cell r="Q482" t="str">
            <v/>
          </cell>
          <cell r="W482" t="str">
            <v/>
          </cell>
          <cell r="AA482" t="str">
            <v>1. Reconfirm Approval</v>
          </cell>
        </row>
        <row r="483">
          <cell r="F483" t="str">
            <v>AMD CUM DipHE PA (HM Armed Forces) 2019-20</v>
          </cell>
          <cell r="K483" t="str">
            <v>Paramedic</v>
          </cell>
          <cell r="M483" t="str">
            <v/>
          </cell>
          <cell r="P483" t="str">
            <v>Declaration</v>
          </cell>
          <cell r="Q483" t="str">
            <v/>
          </cell>
          <cell r="W483" t="str">
            <v/>
          </cell>
          <cell r="AA483" t="str">
            <v>1. Reconfirm Approval</v>
          </cell>
        </row>
        <row r="484">
          <cell r="F484" t="str">
            <v>AMD CUM DipHE PA (HM Armed Forces) 2019-20</v>
          </cell>
          <cell r="K484" t="str">
            <v>Paramedic</v>
          </cell>
          <cell r="M484" t="str">
            <v/>
          </cell>
          <cell r="P484" t="str">
            <v>Declaration</v>
          </cell>
          <cell r="Q484" t="str">
            <v/>
          </cell>
          <cell r="W484" t="str">
            <v/>
          </cell>
          <cell r="AA484" t="str">
            <v>1. Reconfirm Approval</v>
          </cell>
        </row>
        <row r="485">
          <cell r="F485" t="str">
            <v>AMD CUM DipHE PA (NWAST) 2019-20</v>
          </cell>
          <cell r="K485" t="str">
            <v>Paramedic</v>
          </cell>
          <cell r="M485" t="str">
            <v/>
          </cell>
          <cell r="P485" t="str">
            <v>Declaration</v>
          </cell>
          <cell r="Q485" t="str">
            <v/>
          </cell>
          <cell r="W485" t="str">
            <v/>
          </cell>
          <cell r="AA485" t="str">
            <v>1. Reconfirm Approval</v>
          </cell>
        </row>
        <row r="486">
          <cell r="F486" t="str">
            <v>AMD CUM DipHE PA 2019-20</v>
          </cell>
          <cell r="K486" t="str">
            <v>Paramedic</v>
          </cell>
          <cell r="M486" t="str">
            <v/>
          </cell>
          <cell r="P486" t="str">
            <v>Declaration</v>
          </cell>
          <cell r="Q486" t="str">
            <v/>
          </cell>
          <cell r="W486" t="str">
            <v/>
          </cell>
          <cell r="AA486" t="str">
            <v>1. Reconfirm Approval</v>
          </cell>
        </row>
        <row r="487">
          <cell r="F487" t="str">
            <v>AMA WOL BSc (Hons) PA 2019-20</v>
          </cell>
          <cell r="K487" t="str">
            <v>Paramedic</v>
          </cell>
          <cell r="M487" t="str">
            <v/>
          </cell>
          <cell r="P487" t="str">
            <v>Audit</v>
          </cell>
          <cell r="Q487" t="str">
            <v>Assessment Day</v>
          </cell>
          <cell r="W487" t="str">
            <v>Yes</v>
          </cell>
          <cell r="AA487" t="str">
            <v>1. Reconfirm Approval</v>
          </cell>
        </row>
        <row r="488">
          <cell r="F488" t="str">
            <v>AMD UEA BSc (Hons) PA 2019-20</v>
          </cell>
          <cell r="K488" t="str">
            <v>Paramedic</v>
          </cell>
          <cell r="M488" t="str">
            <v/>
          </cell>
          <cell r="P488" t="str">
            <v>Declaration</v>
          </cell>
          <cell r="Q488" t="str">
            <v/>
          </cell>
          <cell r="W488" t="str">
            <v/>
          </cell>
          <cell r="AA488" t="str">
            <v>1. Reconfirm Approval</v>
          </cell>
        </row>
        <row r="489">
          <cell r="F489" t="str">
            <v>AMD UEA DipHE PA 2019-20</v>
          </cell>
          <cell r="K489" t="str">
            <v>Paramedic</v>
          </cell>
          <cell r="M489" t="str">
            <v/>
          </cell>
          <cell r="P489" t="str">
            <v>Declaration</v>
          </cell>
          <cell r="Q489" t="str">
            <v/>
          </cell>
          <cell r="W489" t="str">
            <v/>
          </cell>
          <cell r="AA489" t="str">
            <v>1. Reconfirm Approval</v>
          </cell>
        </row>
        <row r="490">
          <cell r="F490" t="str">
            <v>AMA WOR FD PA 2019-20</v>
          </cell>
          <cell r="K490" t="str">
            <v>Paramedic</v>
          </cell>
          <cell r="M490" t="str">
            <v/>
          </cell>
          <cell r="P490" t="str">
            <v>Audit</v>
          </cell>
          <cell r="Q490" t="str">
            <v>Assessment Day</v>
          </cell>
          <cell r="W490" t="str">
            <v>Yes</v>
          </cell>
          <cell r="AA490" t="str">
            <v>1. Reconfirm Approval</v>
          </cell>
        </row>
        <row r="491">
          <cell r="F491" t="str">
            <v>AMA WOR FD PA 2019-20</v>
          </cell>
          <cell r="K491" t="str">
            <v>Paramedic</v>
          </cell>
          <cell r="M491" t="str">
            <v/>
          </cell>
          <cell r="P491" t="str">
            <v>Audit</v>
          </cell>
          <cell r="Q491" t="str">
            <v>Assessment Day</v>
          </cell>
          <cell r="W491" t="str">
            <v>Yes</v>
          </cell>
          <cell r="AA491" t="str">
            <v>1. Reconfirm Approval</v>
          </cell>
        </row>
        <row r="492">
          <cell r="F492" t="str">
            <v>AMA WOR BSc (Hons) PA 2019-20</v>
          </cell>
          <cell r="K492" t="str">
            <v>Paramedic</v>
          </cell>
          <cell r="M492" t="str">
            <v/>
          </cell>
          <cell r="P492" t="str">
            <v>Audit</v>
          </cell>
          <cell r="Q492" t="str">
            <v>Assessment Day</v>
          </cell>
          <cell r="W492" t="str">
            <v>Yes</v>
          </cell>
          <cell r="AA492" t="str">
            <v>1. Reconfirm Approval</v>
          </cell>
        </row>
        <row r="493">
          <cell r="F493" t="str">
            <v>AMD GRE BSc (Hons) PA 2019-20</v>
          </cell>
          <cell r="K493" t="str">
            <v>Paramedic</v>
          </cell>
          <cell r="M493" t="str">
            <v/>
          </cell>
          <cell r="P493" t="str">
            <v>Declaration</v>
          </cell>
          <cell r="Q493" t="str">
            <v/>
          </cell>
          <cell r="W493" t="str">
            <v/>
          </cell>
          <cell r="AA493" t="str">
            <v>1. Reconfirm Approval</v>
          </cell>
        </row>
        <row r="494">
          <cell r="F494" t="str">
            <v>AMD GRE BSc (Hons) PA 2019-20</v>
          </cell>
          <cell r="K494" t="str">
            <v>Paramedic</v>
          </cell>
          <cell r="M494" t="str">
            <v/>
          </cell>
          <cell r="P494" t="str">
            <v>Declaration</v>
          </cell>
          <cell r="Q494" t="str">
            <v/>
          </cell>
          <cell r="W494" t="str">
            <v/>
          </cell>
          <cell r="AA494" t="str">
            <v>1. Reconfirm Approval</v>
          </cell>
        </row>
        <row r="495">
          <cell r="F495" t="str">
            <v>AMD HER BSc (Hons) PA 2019-20</v>
          </cell>
          <cell r="K495" t="str">
            <v>Paramedic</v>
          </cell>
          <cell r="M495" t="str">
            <v/>
          </cell>
          <cell r="P495" t="str">
            <v>Declaration</v>
          </cell>
          <cell r="Q495" t="str">
            <v/>
          </cell>
          <cell r="W495" t="str">
            <v/>
          </cell>
          <cell r="AA495" t="str">
            <v>1. Reconfirm Approval</v>
          </cell>
        </row>
        <row r="496">
          <cell r="F496" t="str">
            <v>AMD HUL BSc (Hons) PA 2019-20</v>
          </cell>
          <cell r="K496" t="str">
            <v>Paramedic</v>
          </cell>
          <cell r="M496" t="str">
            <v/>
          </cell>
          <cell r="P496" t="str">
            <v>Declaration</v>
          </cell>
          <cell r="Q496" t="str">
            <v/>
          </cell>
          <cell r="W496" t="str">
            <v/>
          </cell>
          <cell r="AA496" t="str">
            <v>1. Reconfirm Approval</v>
          </cell>
        </row>
        <row r="497">
          <cell r="F497" t="str">
            <v>AMD LIN BSc (Hons) PA 2019-20</v>
          </cell>
          <cell r="K497" t="str">
            <v>Paramedic</v>
          </cell>
          <cell r="M497" t="str">
            <v/>
          </cell>
          <cell r="P497" t="str">
            <v>Declaration</v>
          </cell>
          <cell r="Q497" t="str">
            <v/>
          </cell>
          <cell r="W497" t="str">
            <v/>
          </cell>
          <cell r="AA497" t="str">
            <v>1. Reconfirm Approval</v>
          </cell>
        </row>
        <row r="498">
          <cell r="F498" t="str">
            <v>AMD POR BSc (Hons) PA 2019-20</v>
          </cell>
          <cell r="K498" t="str">
            <v>Paramedic</v>
          </cell>
          <cell r="M498" t="str">
            <v/>
          </cell>
          <cell r="P498" t="str">
            <v>Declaration</v>
          </cell>
          <cell r="Q498" t="str">
            <v/>
          </cell>
          <cell r="W498" t="str">
            <v/>
          </cell>
          <cell r="AA498" t="str">
            <v>1. Reconfirm Approval</v>
          </cell>
        </row>
        <row r="499">
          <cell r="F499" t="str">
            <v>AMD POR Cert HE PA 2019-20</v>
          </cell>
          <cell r="K499" t="str">
            <v>Paramedic</v>
          </cell>
          <cell r="M499" t="str">
            <v/>
          </cell>
          <cell r="P499" t="str">
            <v>Declaration</v>
          </cell>
          <cell r="Q499" t="str">
            <v/>
          </cell>
          <cell r="W499" t="str">
            <v/>
          </cell>
          <cell r="AA499" t="str">
            <v>1. Reconfirm Approval</v>
          </cell>
        </row>
        <row r="500">
          <cell r="F500" t="str">
            <v>AMD UCS BSc (Hons) PA 2019-20</v>
          </cell>
          <cell r="K500" t="str">
            <v>Paramedic</v>
          </cell>
          <cell r="M500" t="str">
            <v/>
          </cell>
          <cell r="P500" t="str">
            <v>Declaration</v>
          </cell>
          <cell r="Q500" t="str">
            <v/>
          </cell>
          <cell r="W500" t="str">
            <v/>
          </cell>
          <cell r="AA500" t="str">
            <v>1. Reconfirm Approval</v>
          </cell>
        </row>
        <row r="501">
          <cell r="F501" t="str">
            <v>AMD SUN DipHE PA 2019-20</v>
          </cell>
          <cell r="K501" t="str">
            <v>Paramedic</v>
          </cell>
          <cell r="M501" t="str">
            <v/>
          </cell>
          <cell r="P501" t="str">
            <v>Declaration</v>
          </cell>
          <cell r="Q501" t="str">
            <v/>
          </cell>
          <cell r="W501" t="str">
            <v/>
          </cell>
          <cell r="AA501" t="str">
            <v>1. Reconfirm Approval</v>
          </cell>
        </row>
        <row r="502">
          <cell r="F502" t="str">
            <v>AMD SUN BSc (Hons) PA 2019-20</v>
          </cell>
          <cell r="K502" t="str">
            <v>Paramedic</v>
          </cell>
          <cell r="M502" t="str">
            <v/>
          </cell>
          <cell r="P502" t="str">
            <v>Declaration</v>
          </cell>
          <cell r="Q502" t="str">
            <v/>
          </cell>
          <cell r="W502" t="str">
            <v/>
          </cell>
          <cell r="AA502" t="str">
            <v>1. Reconfirm Approval</v>
          </cell>
        </row>
        <row r="503">
          <cell r="F503" t="str">
            <v>AMD SUR BSc (Hons) PA 2019-20</v>
          </cell>
          <cell r="K503" t="str">
            <v>Paramedic</v>
          </cell>
          <cell r="M503" t="str">
            <v/>
          </cell>
          <cell r="P503" t="str">
            <v>Declaration</v>
          </cell>
          <cell r="Q503" t="str">
            <v/>
          </cell>
          <cell r="W503" t="str">
            <v/>
          </cell>
          <cell r="AA503" t="str">
            <v>1. Reconfirm Approval</v>
          </cell>
        </row>
        <row r="504">
          <cell r="F504" t="str">
            <v>AMD UWE DipHE PA 2019-20</v>
          </cell>
          <cell r="K504" t="str">
            <v>Paramedic</v>
          </cell>
          <cell r="M504" t="str">
            <v/>
          </cell>
          <cell r="P504" t="str">
            <v>Declaration</v>
          </cell>
          <cell r="Q504" t="str">
            <v/>
          </cell>
          <cell r="W504" t="str">
            <v/>
          </cell>
          <cell r="AA504" t="str">
            <v>1. Reconfirm Approval</v>
          </cell>
        </row>
        <row r="505">
          <cell r="F505" t="str">
            <v>AMA SAA DipHE PA 2019-20 POSTAL</v>
          </cell>
          <cell r="K505" t="str">
            <v>Paramedic</v>
          </cell>
          <cell r="M505" t="str">
            <v/>
          </cell>
          <cell r="P505" t="str">
            <v>Audit</v>
          </cell>
          <cell r="Q505" t="str">
            <v>Postal</v>
          </cell>
          <cell r="W505" t="str">
            <v>No</v>
          </cell>
          <cell r="AA505" t="str">
            <v>1. Reconfirm Approval</v>
          </cell>
        </row>
        <row r="506">
          <cell r="F506" t="str">
            <v>AMD BCU MSc PH 2019-20</v>
          </cell>
          <cell r="K506" t="str">
            <v>Physiotherapist</v>
          </cell>
          <cell r="M506" t="str">
            <v/>
          </cell>
          <cell r="P506" t="str">
            <v>Declaration</v>
          </cell>
          <cell r="Q506" t="str">
            <v/>
          </cell>
          <cell r="W506" t="str">
            <v/>
          </cell>
          <cell r="AA506" t="str">
            <v>1. Reconfirm Approval</v>
          </cell>
        </row>
        <row r="507">
          <cell r="F507" t="str">
            <v>AMD BRU BSc (Hons) PH 2019-20</v>
          </cell>
          <cell r="K507" t="str">
            <v>Physiotherapist</v>
          </cell>
          <cell r="M507" t="str">
            <v/>
          </cell>
          <cell r="P507" t="str">
            <v>Declaration</v>
          </cell>
          <cell r="Q507" t="str">
            <v/>
          </cell>
          <cell r="W507" t="str">
            <v/>
          </cell>
          <cell r="AA507" t="str">
            <v>1. Reconfirm Approval</v>
          </cell>
        </row>
        <row r="508">
          <cell r="F508" t="str">
            <v>AMD BRU MSc PH 2019-20</v>
          </cell>
          <cell r="K508" t="str">
            <v>Physiotherapist</v>
          </cell>
          <cell r="M508" t="str">
            <v/>
          </cell>
          <cell r="P508" t="str">
            <v>Declaration</v>
          </cell>
          <cell r="Q508" t="str">
            <v/>
          </cell>
          <cell r="W508" t="str">
            <v/>
          </cell>
          <cell r="AA508" t="str">
            <v>1. Reconfirm Approval</v>
          </cell>
        </row>
        <row r="509">
          <cell r="F509" t="str">
            <v>AMD CCC BSc (Hons) PH 2019-20</v>
          </cell>
          <cell r="K509" t="str">
            <v>Physiotherapist</v>
          </cell>
          <cell r="M509" t="str">
            <v/>
          </cell>
          <cell r="P509" t="str">
            <v>Declaration</v>
          </cell>
          <cell r="Q509" t="str">
            <v/>
          </cell>
          <cell r="W509" t="str">
            <v/>
          </cell>
          <cell r="AA509" t="str">
            <v>1. Reconfirm Approval</v>
          </cell>
        </row>
        <row r="510">
          <cell r="F510" t="str">
            <v>AMA CAR BSc (Hons) PH 2019-20</v>
          </cell>
          <cell r="K510" t="str">
            <v>Physiotherapist</v>
          </cell>
          <cell r="M510" t="str">
            <v/>
          </cell>
          <cell r="P510" t="str">
            <v>Audit</v>
          </cell>
          <cell r="Q510" t="str">
            <v>Assessment Day</v>
          </cell>
          <cell r="W510" t="str">
            <v>No</v>
          </cell>
          <cell r="AA510" t="str">
            <v>1. Reconfirm Approval</v>
          </cell>
        </row>
        <row r="511">
          <cell r="F511" t="str">
            <v>AMA GCU MSc PH 2019-20</v>
          </cell>
          <cell r="K511" t="str">
            <v>Physiotherapist</v>
          </cell>
          <cell r="M511" t="str">
            <v/>
          </cell>
          <cell r="P511" t="str">
            <v>Audit</v>
          </cell>
          <cell r="Q511" t="str">
            <v>Assessment Day</v>
          </cell>
          <cell r="W511" t="str">
            <v>Yes</v>
          </cell>
          <cell r="AA511" t="str">
            <v>1. Reconfirm Approval</v>
          </cell>
        </row>
        <row r="512">
          <cell r="F512" t="str">
            <v>AMD COV BSc (Hons) PH 2019-20</v>
          </cell>
          <cell r="K512" t="str">
            <v>Physiotherapist</v>
          </cell>
          <cell r="M512" t="str">
            <v/>
          </cell>
          <cell r="P512" t="str">
            <v>Declaration</v>
          </cell>
          <cell r="Q512" t="str">
            <v/>
          </cell>
          <cell r="W512" t="str">
            <v/>
          </cell>
          <cell r="AA512" t="str">
            <v>1. Reconfirm Approval</v>
          </cell>
        </row>
        <row r="513">
          <cell r="F513" t="str">
            <v>AMD COV BSc (Hons) PH PT WBL 2019-20</v>
          </cell>
          <cell r="K513" t="str">
            <v>Physiotherapist</v>
          </cell>
          <cell r="M513" t="str">
            <v/>
          </cell>
          <cell r="P513" t="str">
            <v>Declaration</v>
          </cell>
          <cell r="Q513" t="str">
            <v/>
          </cell>
          <cell r="W513" t="str">
            <v/>
          </cell>
          <cell r="AA513" t="str">
            <v>1. Reconfirm Approval</v>
          </cell>
        </row>
        <row r="514">
          <cell r="F514" t="str">
            <v>AMD COV BSc (Hons) PH PT WBL 2019-20</v>
          </cell>
          <cell r="K514" t="str">
            <v>Physiotherapist</v>
          </cell>
          <cell r="M514" t="str">
            <v/>
          </cell>
          <cell r="P514" t="str">
            <v>Declaration</v>
          </cell>
          <cell r="Q514" t="str">
            <v/>
          </cell>
          <cell r="W514" t="str">
            <v/>
          </cell>
          <cell r="AA514" t="str">
            <v>1. Reconfirm Approval</v>
          </cell>
        </row>
        <row r="515">
          <cell r="F515" t="str">
            <v>AMA GCU BSc (Hons) PH 2019-20</v>
          </cell>
          <cell r="K515" t="str">
            <v>Physiotherapist</v>
          </cell>
          <cell r="M515" t="str">
            <v/>
          </cell>
          <cell r="P515" t="str">
            <v>Audit</v>
          </cell>
          <cell r="Q515" t="str">
            <v>Assessment Day</v>
          </cell>
          <cell r="W515" t="str">
            <v>Yes</v>
          </cell>
          <cell r="AA515" t="str">
            <v>1. Reconfirm Approval</v>
          </cell>
        </row>
        <row r="516">
          <cell r="F516" t="str">
            <v>AMA GCU Doc PH 2019-20</v>
          </cell>
          <cell r="K516" t="str">
            <v>Physiotherapist</v>
          </cell>
          <cell r="M516" t="str">
            <v/>
          </cell>
          <cell r="P516" t="str">
            <v>Audit</v>
          </cell>
          <cell r="Q516" t="str">
            <v>Assessment Day</v>
          </cell>
          <cell r="W516" t="str">
            <v>Yes</v>
          </cell>
          <cell r="AA516" t="str">
            <v>1. Reconfirm Approval</v>
          </cell>
        </row>
        <row r="517">
          <cell r="F517" t="str">
            <v>AMA KEE BSc (Hons) PH 2019-20</v>
          </cell>
          <cell r="K517" t="str">
            <v>Physiotherapist</v>
          </cell>
          <cell r="M517" t="str">
            <v/>
          </cell>
          <cell r="P517" t="str">
            <v>Audit</v>
          </cell>
          <cell r="Q517" t="str">
            <v>Assessment Day</v>
          </cell>
          <cell r="W517" t="str">
            <v>Yes</v>
          </cell>
          <cell r="AA517" t="str">
            <v>1. Reconfirm Approval</v>
          </cell>
        </row>
        <row r="518">
          <cell r="F518" t="str">
            <v>AMA KEE BSc (Hons) PH 2019-20</v>
          </cell>
          <cell r="K518" t="str">
            <v>Physiotherapist</v>
          </cell>
          <cell r="M518" t="str">
            <v/>
          </cell>
          <cell r="P518" t="str">
            <v>Audit</v>
          </cell>
          <cell r="Q518" t="str">
            <v>Assessment Day</v>
          </cell>
          <cell r="W518" t="str">
            <v>Yes</v>
          </cell>
          <cell r="AA518" t="str">
            <v>1. Reconfirm Approval</v>
          </cell>
        </row>
        <row r="519">
          <cell r="F519" t="str">
            <v>AMA KEE MSc PH 2019-20</v>
          </cell>
          <cell r="K519" t="str">
            <v>Physiotherapist</v>
          </cell>
          <cell r="M519" t="str">
            <v/>
          </cell>
          <cell r="P519" t="str">
            <v>Audit</v>
          </cell>
          <cell r="Q519" t="str">
            <v>Assessment Day</v>
          </cell>
          <cell r="W519" t="str">
            <v>Yes</v>
          </cell>
          <cell r="AA519" t="str">
            <v>1. Reconfirm Approval</v>
          </cell>
        </row>
        <row r="520">
          <cell r="F520" t="str">
            <v>AMA KEE MSc PH 2019-20</v>
          </cell>
          <cell r="K520" t="str">
            <v>Physiotherapist</v>
          </cell>
          <cell r="M520" t="str">
            <v/>
          </cell>
          <cell r="P520" t="str">
            <v>Audit</v>
          </cell>
          <cell r="Q520" t="str">
            <v>Assessment Day</v>
          </cell>
          <cell r="W520" t="str">
            <v>Yes</v>
          </cell>
          <cell r="AA520" t="str">
            <v>1. Reconfirm Approval</v>
          </cell>
        </row>
        <row r="521">
          <cell r="F521" t="str">
            <v>AMA KEE MSc PH 2019-20</v>
          </cell>
          <cell r="K521" t="str">
            <v>Physiotherapist</v>
          </cell>
          <cell r="M521" t="str">
            <v/>
          </cell>
          <cell r="P521" t="str">
            <v>Audit</v>
          </cell>
          <cell r="Q521" t="str">
            <v>Assessment Day</v>
          </cell>
          <cell r="W521" t="str">
            <v>Yes</v>
          </cell>
          <cell r="AA521" t="str">
            <v>1. Reconfirm Approval</v>
          </cell>
        </row>
        <row r="522">
          <cell r="F522" t="str">
            <v>AMA LMU BSc (Hons) PH 2019-20</v>
          </cell>
          <cell r="K522" t="str">
            <v>Physiotherapist</v>
          </cell>
          <cell r="M522" t="str">
            <v/>
          </cell>
          <cell r="P522" t="str">
            <v>Audit</v>
          </cell>
          <cell r="Q522" t="str">
            <v>Assessment Day</v>
          </cell>
          <cell r="W522" t="str">
            <v>Yes</v>
          </cell>
          <cell r="AA522" t="str">
            <v>1. Reconfirm Approval</v>
          </cell>
        </row>
        <row r="523">
          <cell r="F523" t="str">
            <v>AMA LMU PGDip / MSc PH 2019-20</v>
          </cell>
          <cell r="K523" t="str">
            <v>Physiotherapist</v>
          </cell>
          <cell r="M523" t="str">
            <v/>
          </cell>
          <cell r="P523" t="str">
            <v>Audit</v>
          </cell>
          <cell r="Q523" t="str">
            <v>Assessment Day</v>
          </cell>
          <cell r="W523" t="str">
            <v>Yes</v>
          </cell>
          <cell r="AA523" t="str">
            <v>1. Reconfirm Approval</v>
          </cell>
        </row>
        <row r="524">
          <cell r="F524" t="str">
            <v>AMA LMU PGDip / MSc PH 2019-20</v>
          </cell>
          <cell r="K524" t="str">
            <v>Physiotherapist</v>
          </cell>
          <cell r="M524" t="str">
            <v/>
          </cell>
          <cell r="P524" t="str">
            <v>Audit</v>
          </cell>
          <cell r="Q524" t="str">
            <v>Assessment Day</v>
          </cell>
          <cell r="W524" t="str">
            <v>Yes</v>
          </cell>
          <cell r="AA524" t="str">
            <v>1. Reconfirm Approval</v>
          </cell>
        </row>
        <row r="525">
          <cell r="F525" t="str">
            <v>AMA LSB BSc (Hons) / MSc Integrated / MSc PH 2019-20</v>
          </cell>
          <cell r="K525" t="str">
            <v>Physiotherapist</v>
          </cell>
          <cell r="M525" t="str">
            <v/>
          </cell>
          <cell r="P525" t="str">
            <v>Audit</v>
          </cell>
          <cell r="Q525" t="str">
            <v>Assessment Day</v>
          </cell>
          <cell r="W525" t="str">
            <v>Yes</v>
          </cell>
          <cell r="AA525" t="str">
            <v>1. Reconfirm Approval</v>
          </cell>
        </row>
        <row r="526">
          <cell r="F526" t="str">
            <v>AMD KCL BSc (Hons) PH 2019-20</v>
          </cell>
          <cell r="K526" t="str">
            <v>Physiotherapist</v>
          </cell>
          <cell r="M526" t="str">
            <v/>
          </cell>
          <cell r="P526" t="str">
            <v>Declaration</v>
          </cell>
          <cell r="Q526" t="str">
            <v/>
          </cell>
          <cell r="W526" t="str">
            <v/>
          </cell>
          <cell r="AA526" t="str">
            <v>1. Reconfirm Approval</v>
          </cell>
        </row>
        <row r="527">
          <cell r="F527" t="str">
            <v>AMD KCL MSc PH 2019-20</v>
          </cell>
          <cell r="K527" t="str">
            <v>Physiotherapist</v>
          </cell>
          <cell r="M527" t="str">
            <v/>
          </cell>
          <cell r="P527" t="str">
            <v>Declaration</v>
          </cell>
          <cell r="Q527" t="str">
            <v/>
          </cell>
          <cell r="W527" t="str">
            <v/>
          </cell>
          <cell r="AA527" t="str">
            <v>1. Reconfirm Approval</v>
          </cell>
        </row>
        <row r="528">
          <cell r="F528" t="str">
            <v>AMA LSB BSc (Hons) / MSc Integrated / MSc PH 2019-20</v>
          </cell>
          <cell r="K528" t="str">
            <v>Physiotherapist</v>
          </cell>
          <cell r="M528" t="str">
            <v/>
          </cell>
          <cell r="P528" t="str">
            <v>Audit</v>
          </cell>
          <cell r="Q528" t="str">
            <v>Assessment Day</v>
          </cell>
          <cell r="W528" t="str">
            <v>Yes</v>
          </cell>
          <cell r="AA528" t="str">
            <v>1. Reconfirm Approval</v>
          </cell>
        </row>
        <row r="529">
          <cell r="F529" t="str">
            <v>AMA LSB BSc (Hons) / MSc Integrated / MSc PH 2019-20</v>
          </cell>
          <cell r="K529" t="str">
            <v>Physiotherapist</v>
          </cell>
          <cell r="M529" t="str">
            <v/>
          </cell>
          <cell r="P529" t="str">
            <v>Audit</v>
          </cell>
          <cell r="Q529" t="str">
            <v>Assessment Day</v>
          </cell>
          <cell r="W529" t="str">
            <v>Yes</v>
          </cell>
          <cell r="AA529" t="str">
            <v>1. Reconfirm Approval</v>
          </cell>
        </row>
        <row r="530">
          <cell r="F530" t="str">
            <v>AMA QMU BSc (Hons) PH 2019-20</v>
          </cell>
          <cell r="K530" t="str">
            <v>Physiotherapist</v>
          </cell>
          <cell r="M530" t="str">
            <v/>
          </cell>
          <cell r="P530" t="str">
            <v>Audit</v>
          </cell>
          <cell r="Q530" t="str">
            <v>Assessment Day</v>
          </cell>
          <cell r="W530" t="str">
            <v>Yes</v>
          </cell>
          <cell r="AA530" t="str">
            <v>1. Reconfirm Approval</v>
          </cell>
        </row>
        <row r="531">
          <cell r="F531" t="str">
            <v>AMA QMU PGDip / MSc PH 2019-20</v>
          </cell>
          <cell r="K531" t="str">
            <v>Physiotherapist</v>
          </cell>
          <cell r="M531" t="str">
            <v/>
          </cell>
          <cell r="P531" t="str">
            <v>Audit</v>
          </cell>
          <cell r="Q531" t="str">
            <v>Assessment Day</v>
          </cell>
          <cell r="W531" t="str">
            <v>Yes</v>
          </cell>
          <cell r="AA531" t="str">
            <v>1. Reconfirm Approval</v>
          </cell>
        </row>
        <row r="532">
          <cell r="F532" t="str">
            <v>AMA QMU PGDip / MSc PH 2019-20</v>
          </cell>
          <cell r="K532" t="str">
            <v>Physiotherapist</v>
          </cell>
          <cell r="M532" t="str">
            <v/>
          </cell>
          <cell r="P532" t="str">
            <v>Audit</v>
          </cell>
          <cell r="Q532" t="str">
            <v>Assessment Day</v>
          </cell>
          <cell r="W532" t="str">
            <v>Yes</v>
          </cell>
          <cell r="AA532" t="str">
            <v>1. Reconfirm Approval</v>
          </cell>
        </row>
        <row r="533">
          <cell r="F533" t="str">
            <v>AMD MMU BSc (Hons) PH 2019-20</v>
          </cell>
          <cell r="K533" t="str">
            <v>Physiotherapist</v>
          </cell>
          <cell r="M533" t="str">
            <v/>
          </cell>
          <cell r="P533" t="str">
            <v>Declaration</v>
          </cell>
          <cell r="Q533" t="str">
            <v/>
          </cell>
          <cell r="W533" t="str">
            <v/>
          </cell>
          <cell r="AA533" t="str">
            <v>1. Reconfirm Approval</v>
          </cell>
        </row>
        <row r="534">
          <cell r="F534" t="str">
            <v>AMD MMU MSc PH 2019-20</v>
          </cell>
          <cell r="K534" t="str">
            <v>Physiotherapist</v>
          </cell>
          <cell r="M534" t="str">
            <v/>
          </cell>
          <cell r="P534" t="str">
            <v>Declaration</v>
          </cell>
          <cell r="Q534" t="str">
            <v/>
          </cell>
          <cell r="W534" t="str">
            <v/>
          </cell>
          <cell r="AA534" t="str">
            <v>1. Reconfirm Approval</v>
          </cell>
        </row>
        <row r="535">
          <cell r="F535" t="str">
            <v>AMA RGU BSc (Hons) PH 2019-20</v>
          </cell>
          <cell r="K535" t="str">
            <v>Physiotherapist</v>
          </cell>
          <cell r="M535" t="str">
            <v/>
          </cell>
          <cell r="P535" t="str">
            <v>Audit</v>
          </cell>
          <cell r="Q535" t="str">
            <v>Assessment Day</v>
          </cell>
          <cell r="W535" t="str">
            <v>Yes</v>
          </cell>
          <cell r="AA535" t="str">
            <v>1. Reconfirm Approval</v>
          </cell>
        </row>
        <row r="536">
          <cell r="F536" t="str">
            <v>AMA RGU Doc / MSc / PGDip PH 2019-20</v>
          </cell>
          <cell r="K536" t="str">
            <v>Physiotherapist</v>
          </cell>
          <cell r="M536" t="str">
            <v/>
          </cell>
          <cell r="P536" t="str">
            <v>Audit</v>
          </cell>
          <cell r="Q536" t="str">
            <v>Assessment Day</v>
          </cell>
          <cell r="W536" t="str">
            <v>Yes</v>
          </cell>
          <cell r="AA536" t="str">
            <v>1. Reconfirm Approval</v>
          </cell>
        </row>
        <row r="537">
          <cell r="F537" t="str">
            <v>AMA RGU Doc / MSc / PGDip PH 2019-20</v>
          </cell>
          <cell r="K537" t="str">
            <v>Physiotherapist</v>
          </cell>
          <cell r="M537" t="str">
            <v/>
          </cell>
          <cell r="P537" t="str">
            <v>Audit</v>
          </cell>
          <cell r="Q537" t="str">
            <v>Assessment Day</v>
          </cell>
          <cell r="W537" t="str">
            <v>Yes</v>
          </cell>
          <cell r="AA537" t="str">
            <v>1. Reconfirm Approval</v>
          </cell>
        </row>
        <row r="538">
          <cell r="F538" t="str">
            <v>AMA RGU Doc / MSc / PGDip PH 2019-20</v>
          </cell>
          <cell r="K538" t="str">
            <v>Physiotherapist</v>
          </cell>
          <cell r="M538" t="str">
            <v/>
          </cell>
          <cell r="P538" t="str">
            <v>Audit</v>
          </cell>
          <cell r="Q538" t="str">
            <v>Assessment Day</v>
          </cell>
          <cell r="W538" t="str">
            <v>Yes</v>
          </cell>
          <cell r="AA538" t="str">
            <v>1. Reconfirm Approval</v>
          </cell>
        </row>
        <row r="539">
          <cell r="F539" t="str">
            <v>AMD OBU MSc PH 2019-20</v>
          </cell>
          <cell r="K539" t="str">
            <v>Physiotherapist</v>
          </cell>
          <cell r="M539" t="str">
            <v/>
          </cell>
          <cell r="P539" t="str">
            <v>Declaration</v>
          </cell>
          <cell r="Q539" t="str">
            <v/>
          </cell>
          <cell r="W539" t="str">
            <v/>
          </cell>
          <cell r="AA539" t="str">
            <v>1. Reconfirm Approval</v>
          </cell>
        </row>
        <row r="540">
          <cell r="F540" t="str">
            <v>AMD OBU BSc (Hons) PH 2019-20</v>
          </cell>
          <cell r="K540" t="str">
            <v>Physiotherapist</v>
          </cell>
          <cell r="M540" t="str">
            <v/>
          </cell>
          <cell r="P540" t="str">
            <v>Declaration</v>
          </cell>
          <cell r="Q540" t="str">
            <v/>
          </cell>
          <cell r="W540" t="str">
            <v/>
          </cell>
          <cell r="AA540" t="str">
            <v>1. Reconfirm Approval</v>
          </cell>
        </row>
        <row r="541">
          <cell r="F541" t="str">
            <v>AMA RGU MSc PH 2019-20</v>
          </cell>
          <cell r="K541" t="str">
            <v>Physiotherapist</v>
          </cell>
          <cell r="M541" t="str">
            <v/>
          </cell>
          <cell r="P541" t="str">
            <v>Audit</v>
          </cell>
          <cell r="Q541" t="str">
            <v>Assessment Day</v>
          </cell>
          <cell r="W541" t="str">
            <v>Yes</v>
          </cell>
          <cell r="AA541" t="str">
            <v>1. Reconfirm Approval</v>
          </cell>
        </row>
        <row r="542">
          <cell r="F542" t="str">
            <v>AMA RGU MSc PH 2019-20</v>
          </cell>
          <cell r="K542" t="str">
            <v>Physiotherapist</v>
          </cell>
          <cell r="M542" t="str">
            <v/>
          </cell>
          <cell r="P542" t="str">
            <v>Audit</v>
          </cell>
          <cell r="Q542" t="str">
            <v>Assessment Day</v>
          </cell>
          <cell r="W542" t="str">
            <v>Yes</v>
          </cell>
          <cell r="AA542" t="str">
            <v>1. Reconfirm Approval</v>
          </cell>
        </row>
        <row r="543">
          <cell r="F543" t="str">
            <v>AMA SHU MSc PH 2019-20</v>
          </cell>
          <cell r="K543" t="str">
            <v>Physiotherapist</v>
          </cell>
          <cell r="M543" t="str">
            <v/>
          </cell>
          <cell r="P543" t="str">
            <v>Audit</v>
          </cell>
          <cell r="Q543" t="str">
            <v>Assessment Day</v>
          </cell>
          <cell r="W543" t="str">
            <v>No</v>
          </cell>
          <cell r="AA543" t="str">
            <v>1. Reconfirm Approval</v>
          </cell>
        </row>
        <row r="544">
          <cell r="F544" t="str">
            <v>AMA TEE BSc (Hons) PH 2019-20</v>
          </cell>
          <cell r="K544" t="str">
            <v>Physiotherapist</v>
          </cell>
          <cell r="M544" t="str">
            <v/>
          </cell>
          <cell r="P544" t="str">
            <v>Audit</v>
          </cell>
          <cell r="Q544" t="str">
            <v>Assessment Day</v>
          </cell>
          <cell r="W544" t="str">
            <v>Yes</v>
          </cell>
          <cell r="AA544" t="str">
            <v>1. Reconfirm Approval</v>
          </cell>
        </row>
        <row r="545">
          <cell r="F545" t="str">
            <v>AMA TEE MSc PH 2019-20</v>
          </cell>
          <cell r="K545" t="str">
            <v>Physiotherapist</v>
          </cell>
          <cell r="M545" t="str">
            <v/>
          </cell>
          <cell r="P545" t="str">
            <v>Audit</v>
          </cell>
          <cell r="Q545" t="str">
            <v>Assessment Day</v>
          </cell>
          <cell r="W545" t="str">
            <v>Yes</v>
          </cell>
          <cell r="AA545" t="str">
            <v>1. Reconfirm Approval</v>
          </cell>
        </row>
        <row r="546">
          <cell r="F546" t="str">
            <v>AMA ESS PGDip MSc PH 2019-20</v>
          </cell>
          <cell r="K546" t="str">
            <v>Physiotherapist</v>
          </cell>
          <cell r="M546" t="str">
            <v/>
          </cell>
          <cell r="P546" t="str">
            <v>Audit</v>
          </cell>
          <cell r="Q546" t="str">
            <v>Assessment Day</v>
          </cell>
          <cell r="W546" t="str">
            <v>Yes</v>
          </cell>
          <cell r="AA546" t="str">
            <v>1. Reconfirm Approval</v>
          </cell>
        </row>
        <row r="547">
          <cell r="F547" t="str">
            <v>AMA ESS PGDip MSc PH 2019-20</v>
          </cell>
          <cell r="K547" t="str">
            <v>Physiotherapist</v>
          </cell>
          <cell r="M547" t="str">
            <v/>
          </cell>
          <cell r="P547" t="str">
            <v>Audit</v>
          </cell>
          <cell r="Q547" t="str">
            <v>Assessment Day</v>
          </cell>
          <cell r="W547" t="str">
            <v>Yes</v>
          </cell>
          <cell r="AA547" t="str">
            <v>1. Reconfirm Approval</v>
          </cell>
        </row>
        <row r="548">
          <cell r="F548" t="str">
            <v>AMA ESS BSc (Hons) PH 2019-20</v>
          </cell>
          <cell r="K548" t="str">
            <v>Physiotherapist</v>
          </cell>
          <cell r="M548" t="str">
            <v/>
          </cell>
          <cell r="P548" t="str">
            <v>Audit</v>
          </cell>
          <cell r="Q548" t="str">
            <v>Assessment Day</v>
          </cell>
          <cell r="W548" t="str">
            <v>No</v>
          </cell>
          <cell r="AA548" t="str">
            <v>1. Reconfirm Approval</v>
          </cell>
        </row>
        <row r="549">
          <cell r="F549" t="str">
            <v>AMA SHU BSc (Hons) PH 2019-20</v>
          </cell>
          <cell r="K549" t="str">
            <v>Physiotherapist</v>
          </cell>
          <cell r="M549" t="str">
            <v/>
          </cell>
          <cell r="N549">
            <v>43878</v>
          </cell>
          <cell r="P549" t="str">
            <v>Audit</v>
          </cell>
          <cell r="Q549" t="str">
            <v>Assessment Day</v>
          </cell>
          <cell r="W549" t="str">
            <v/>
          </cell>
          <cell r="AA549" t="str">
            <v/>
          </cell>
        </row>
        <row r="550">
          <cell r="F550" t="str">
            <v>AMD SGU BSc (Hons) PH 2019-20</v>
          </cell>
          <cell r="K550" t="str">
            <v>Physiotherapist</v>
          </cell>
          <cell r="M550" t="str">
            <v/>
          </cell>
          <cell r="P550" t="str">
            <v>Declaration</v>
          </cell>
          <cell r="Q550" t="str">
            <v/>
          </cell>
          <cell r="W550" t="str">
            <v/>
          </cell>
          <cell r="AA550" t="str">
            <v>1. Reconfirm Approval</v>
          </cell>
        </row>
        <row r="551">
          <cell r="F551" t="str">
            <v>AMD SGU MSc PH 2019-20</v>
          </cell>
          <cell r="K551" t="str">
            <v>Physiotherapist</v>
          </cell>
          <cell r="M551" t="str">
            <v/>
          </cell>
          <cell r="P551" t="str">
            <v>Declaration</v>
          </cell>
          <cell r="Q551" t="str">
            <v/>
          </cell>
          <cell r="W551" t="str">
            <v/>
          </cell>
          <cell r="AA551" t="str">
            <v>1. Reconfirm Approval</v>
          </cell>
        </row>
        <row r="552">
          <cell r="F552" t="str">
            <v>AMD STM MSc PH 2019-20</v>
          </cell>
          <cell r="K552" t="str">
            <v>Physiotherapist</v>
          </cell>
          <cell r="M552" t="str">
            <v/>
          </cell>
          <cell r="P552" t="str">
            <v>Declaration</v>
          </cell>
          <cell r="Q552" t="str">
            <v/>
          </cell>
          <cell r="W552" t="str">
            <v/>
          </cell>
          <cell r="AA552" t="str">
            <v>1. Reconfirm Approval</v>
          </cell>
        </row>
        <row r="553">
          <cell r="F553" t="str">
            <v>AMA ULS BSc (Hons) PH 2019-20</v>
          </cell>
          <cell r="K553" t="str">
            <v>Physiotherapist</v>
          </cell>
          <cell r="M553" t="str">
            <v/>
          </cell>
          <cell r="P553" t="str">
            <v>Audit</v>
          </cell>
          <cell r="Q553" t="str">
            <v>Assessment Day</v>
          </cell>
          <cell r="W553" t="str">
            <v>No</v>
          </cell>
          <cell r="AA553" t="str">
            <v>1. Reconfirm Approval</v>
          </cell>
        </row>
        <row r="554">
          <cell r="F554" t="str">
            <v>AMA WIN BSc (Hons) PH 2019-20</v>
          </cell>
          <cell r="K554" t="str">
            <v>Physiotherapist</v>
          </cell>
          <cell r="M554" t="str">
            <v/>
          </cell>
          <cell r="P554" t="str">
            <v>Audit</v>
          </cell>
          <cell r="Q554" t="str">
            <v>Assessment Day</v>
          </cell>
          <cell r="W554" t="str">
            <v>No</v>
          </cell>
          <cell r="AA554" t="str">
            <v>1. Reconfirm Approval</v>
          </cell>
        </row>
        <row r="555">
          <cell r="F555" t="str">
            <v>AMD BIR BSc (Hons) PH 2019-20</v>
          </cell>
          <cell r="K555" t="str">
            <v>Physiotherapist</v>
          </cell>
          <cell r="M555" t="str">
            <v/>
          </cell>
          <cell r="P555" t="str">
            <v>Declaration</v>
          </cell>
          <cell r="Q555" t="str">
            <v/>
          </cell>
          <cell r="W555" t="str">
            <v/>
          </cell>
          <cell r="AA555" t="str">
            <v>1. Reconfirm Approval</v>
          </cell>
        </row>
        <row r="556">
          <cell r="F556" t="str">
            <v>AMD BIR BSc (Hons) PH 2019-20</v>
          </cell>
          <cell r="K556" t="str">
            <v>Physiotherapist</v>
          </cell>
          <cell r="M556" t="str">
            <v/>
          </cell>
          <cell r="P556" t="str">
            <v>Declaration</v>
          </cell>
          <cell r="Q556" t="str">
            <v/>
          </cell>
          <cell r="W556" t="str">
            <v/>
          </cell>
          <cell r="AA556" t="str">
            <v>1. Reconfirm Approval</v>
          </cell>
        </row>
        <row r="557">
          <cell r="F557" t="str">
            <v>AMD BIR MSc PH 2019-20</v>
          </cell>
          <cell r="K557" t="str">
            <v>Physiotherapist</v>
          </cell>
          <cell r="M557" t="str">
            <v/>
          </cell>
          <cell r="P557" t="str">
            <v>Declaration</v>
          </cell>
          <cell r="Q557" t="str">
            <v/>
          </cell>
          <cell r="W557" t="str">
            <v/>
          </cell>
          <cell r="AA557" t="str">
            <v>1. Reconfirm Approval</v>
          </cell>
        </row>
        <row r="558">
          <cell r="F558" t="str">
            <v>AMD BRA BSc (Hons) PH 2019-20</v>
          </cell>
          <cell r="K558" t="str">
            <v>Physiotherapist</v>
          </cell>
          <cell r="M558" t="str">
            <v/>
          </cell>
          <cell r="P558" t="str">
            <v>Declaration</v>
          </cell>
          <cell r="Q558" t="str">
            <v/>
          </cell>
          <cell r="W558" t="str">
            <v/>
          </cell>
          <cell r="AA558" t="str">
            <v>1. Reconfirm Approval</v>
          </cell>
        </row>
        <row r="559">
          <cell r="F559" t="str">
            <v>AMD BRA MSc PH 2019-20</v>
          </cell>
          <cell r="K559" t="str">
            <v>Physiotherapist</v>
          </cell>
          <cell r="M559" t="str">
            <v/>
          </cell>
          <cell r="P559" t="str">
            <v>Declaration</v>
          </cell>
          <cell r="Q559" t="str">
            <v/>
          </cell>
          <cell r="W559" t="str">
            <v/>
          </cell>
          <cell r="AA559" t="str">
            <v>1. Reconfirm Approval</v>
          </cell>
        </row>
        <row r="560">
          <cell r="F560" t="str">
            <v>AMD BRI BSc (Hons) PH 2019-20</v>
          </cell>
          <cell r="K560" t="str">
            <v>Physiotherapist</v>
          </cell>
          <cell r="M560" t="str">
            <v/>
          </cell>
          <cell r="P560" t="str">
            <v>Declaration</v>
          </cell>
          <cell r="Q560" t="str">
            <v/>
          </cell>
          <cell r="W560" t="str">
            <v/>
          </cell>
          <cell r="AA560" t="str">
            <v>1. Reconfirm Approval</v>
          </cell>
        </row>
        <row r="561">
          <cell r="F561" t="str">
            <v>AMD BRI PGDip / MSc PH 2019-20</v>
          </cell>
          <cell r="K561" t="str">
            <v>Physiotherapist</v>
          </cell>
          <cell r="M561" t="str">
            <v/>
          </cell>
          <cell r="P561" t="str">
            <v>Declaration</v>
          </cell>
          <cell r="Q561" t="str">
            <v/>
          </cell>
          <cell r="W561" t="str">
            <v/>
          </cell>
          <cell r="AA561" t="str">
            <v>1. Reconfirm Approval</v>
          </cell>
        </row>
        <row r="562">
          <cell r="F562" t="str">
            <v>AMD BRI PGDip / MSc PH 2019-20</v>
          </cell>
          <cell r="K562" t="str">
            <v>Physiotherapist</v>
          </cell>
          <cell r="M562" t="str">
            <v/>
          </cell>
          <cell r="P562" t="str">
            <v>Declaration</v>
          </cell>
          <cell r="Q562" t="str">
            <v/>
          </cell>
          <cell r="W562" t="str">
            <v/>
          </cell>
          <cell r="AA562" t="str">
            <v>1. Reconfirm Approval</v>
          </cell>
        </row>
        <row r="563">
          <cell r="F563" t="str">
            <v>AMD CLA BSc (Hons) PH 2019-20</v>
          </cell>
          <cell r="K563" t="str">
            <v>Physiotherapist</v>
          </cell>
          <cell r="M563" t="str">
            <v/>
          </cell>
          <cell r="P563" t="str">
            <v>Declaration</v>
          </cell>
          <cell r="Q563" t="str">
            <v/>
          </cell>
          <cell r="W563" t="str">
            <v/>
          </cell>
          <cell r="AA563" t="str">
            <v>1. Reconfirm Approval</v>
          </cell>
        </row>
        <row r="564">
          <cell r="F564" t="str">
            <v>AMD CLA MSc PH 2019-20</v>
          </cell>
          <cell r="K564" t="str">
            <v>Physiotherapist</v>
          </cell>
          <cell r="M564" t="str">
            <v/>
          </cell>
          <cell r="P564" t="str">
            <v>Declaration</v>
          </cell>
          <cell r="Q564" t="str">
            <v/>
          </cell>
          <cell r="W564" t="str">
            <v/>
          </cell>
          <cell r="AA564" t="str">
            <v>1. Reconfirm Approval</v>
          </cell>
        </row>
        <row r="565">
          <cell r="F565" t="str">
            <v>AMD UEA BSc (Hons) PH 2019-20</v>
          </cell>
          <cell r="K565" t="str">
            <v>Physiotherapist</v>
          </cell>
          <cell r="M565" t="str">
            <v/>
          </cell>
          <cell r="P565" t="str">
            <v>Declaration</v>
          </cell>
          <cell r="Q565" t="str">
            <v/>
          </cell>
          <cell r="W565" t="str">
            <v/>
          </cell>
          <cell r="AA565" t="str">
            <v>1. Reconfirm Approval</v>
          </cell>
        </row>
        <row r="566">
          <cell r="F566" t="str">
            <v>AMD UEA MSc PH 2019-20</v>
          </cell>
          <cell r="K566" t="str">
            <v>Physiotherapist</v>
          </cell>
          <cell r="M566" t="str">
            <v/>
          </cell>
          <cell r="P566" t="str">
            <v>Declaration</v>
          </cell>
          <cell r="Q566" t="str">
            <v/>
          </cell>
          <cell r="W566" t="str">
            <v/>
          </cell>
          <cell r="AA566" t="str">
            <v>1. Reconfirm Approval</v>
          </cell>
        </row>
        <row r="567">
          <cell r="F567" t="str">
            <v>AMD UEL BSc (Hons) PH 2019-20</v>
          </cell>
          <cell r="K567" t="str">
            <v>Physiotherapist</v>
          </cell>
          <cell r="M567" t="str">
            <v/>
          </cell>
          <cell r="P567" t="str">
            <v>Declaration</v>
          </cell>
          <cell r="Q567" t="str">
            <v/>
          </cell>
          <cell r="W567" t="str">
            <v/>
          </cell>
          <cell r="AA567" t="str">
            <v>1. Reconfirm Approval</v>
          </cell>
        </row>
        <row r="568">
          <cell r="F568" t="str">
            <v>AMA WOL BSc (Hons) PH 2019-20</v>
          </cell>
          <cell r="K568" t="str">
            <v>Physiotherapist</v>
          </cell>
          <cell r="M568" t="str">
            <v/>
          </cell>
          <cell r="P568" t="str">
            <v>Audit</v>
          </cell>
          <cell r="Q568" t="str">
            <v>Assessment Day</v>
          </cell>
          <cell r="W568" t="str">
            <v>No</v>
          </cell>
          <cell r="AA568" t="str">
            <v>1. Reconfirm Approval</v>
          </cell>
        </row>
        <row r="569">
          <cell r="F569" t="str">
            <v>AMA WOR BSc (Hons) PH 2019-20</v>
          </cell>
          <cell r="K569" t="str">
            <v>Physiotherapist</v>
          </cell>
          <cell r="M569" t="str">
            <v/>
          </cell>
          <cell r="P569" t="str">
            <v>Audit</v>
          </cell>
          <cell r="Q569" t="str">
            <v>Assessment Day</v>
          </cell>
          <cell r="W569" t="str">
            <v>Yes</v>
          </cell>
          <cell r="AA569" t="str">
            <v>1. Reconfirm Approval</v>
          </cell>
        </row>
        <row r="570">
          <cell r="F570" t="str">
            <v>AMA YSJ BSc (Hons) PH 2019-20</v>
          </cell>
          <cell r="K570" t="str">
            <v>Physiotherapist</v>
          </cell>
          <cell r="M570" t="str">
            <v/>
          </cell>
          <cell r="P570" t="str">
            <v>Audit</v>
          </cell>
          <cell r="Q570" t="str">
            <v>Assessment Day</v>
          </cell>
          <cell r="W570" t="str">
            <v>No</v>
          </cell>
          <cell r="AA570" t="str">
            <v>1. Reconfirm Approval</v>
          </cell>
        </row>
        <row r="571">
          <cell r="F571" t="str">
            <v>AMA YSJ MSc PH 2019-20</v>
          </cell>
          <cell r="K571" t="str">
            <v>Physiotherapist</v>
          </cell>
          <cell r="M571" t="str">
            <v/>
          </cell>
          <cell r="P571" t="str">
            <v>Audit</v>
          </cell>
          <cell r="Q571" t="str">
            <v>Assessment Day</v>
          </cell>
          <cell r="W571" t="str">
            <v>No</v>
          </cell>
          <cell r="AA571" t="str">
            <v>1. Reconfirm Approval</v>
          </cell>
        </row>
        <row r="572">
          <cell r="F572" t="str">
            <v>AMD HER BSc (Hons) PH 2019-20</v>
          </cell>
          <cell r="K572" t="str">
            <v>Physiotherapist</v>
          </cell>
          <cell r="M572" t="str">
            <v/>
          </cell>
          <cell r="P572" t="str">
            <v>Declaration</v>
          </cell>
          <cell r="Q572" t="str">
            <v/>
          </cell>
          <cell r="W572" t="str">
            <v/>
          </cell>
          <cell r="AA572" t="str">
            <v>1. Reconfirm Approval</v>
          </cell>
        </row>
        <row r="573">
          <cell r="F573" t="str">
            <v>AMD HUD BSc (Hons) PH 2019-20</v>
          </cell>
          <cell r="K573" t="str">
            <v>Physiotherapist</v>
          </cell>
          <cell r="M573" t="str">
            <v/>
          </cell>
          <cell r="P573" t="str">
            <v>Declaration</v>
          </cell>
          <cell r="Q573" t="str">
            <v/>
          </cell>
          <cell r="W573" t="str">
            <v/>
          </cell>
          <cell r="AA573" t="str">
            <v>1. Reconfirm Approval</v>
          </cell>
        </row>
        <row r="574">
          <cell r="F574" t="str">
            <v>AMD LEI BSc (Hons) PH 2019-20</v>
          </cell>
          <cell r="K574" t="str">
            <v>Physiotherapist</v>
          </cell>
          <cell r="M574" t="str">
            <v/>
          </cell>
          <cell r="P574" t="str">
            <v>Declaration</v>
          </cell>
          <cell r="Q574" t="str">
            <v/>
          </cell>
          <cell r="W574" t="str">
            <v/>
          </cell>
          <cell r="AA574" t="str">
            <v>1. Reconfirm Approval</v>
          </cell>
        </row>
        <row r="575">
          <cell r="F575" t="str">
            <v>AMD LIN MSc PH 2019-20</v>
          </cell>
          <cell r="K575" t="str">
            <v>Physiotherapist</v>
          </cell>
          <cell r="M575" t="str">
            <v/>
          </cell>
          <cell r="P575" t="str">
            <v>Declaration</v>
          </cell>
          <cell r="Q575" t="str">
            <v/>
          </cell>
          <cell r="W575" t="str">
            <v/>
          </cell>
          <cell r="AA575" t="str">
            <v>1. Reconfirm Approval</v>
          </cell>
        </row>
        <row r="576">
          <cell r="F576" t="str">
            <v>AMD LIV BSc (Hons) PH 2019-20</v>
          </cell>
          <cell r="K576" t="str">
            <v>Physiotherapist</v>
          </cell>
          <cell r="M576" t="str">
            <v/>
          </cell>
          <cell r="P576" t="str">
            <v>Declaration</v>
          </cell>
          <cell r="Q576" t="str">
            <v/>
          </cell>
          <cell r="W576" t="str">
            <v/>
          </cell>
          <cell r="AA576" t="str">
            <v>1. Reconfirm Approval</v>
          </cell>
        </row>
        <row r="577">
          <cell r="F577" t="str">
            <v>AMD NOT BSc (Hons) PH 2019-20</v>
          </cell>
          <cell r="K577" t="str">
            <v>Physiotherapist</v>
          </cell>
          <cell r="M577" t="str">
            <v/>
          </cell>
          <cell r="P577" t="str">
            <v>Declaration</v>
          </cell>
          <cell r="Q577" t="str">
            <v/>
          </cell>
          <cell r="W577" t="str">
            <v/>
          </cell>
          <cell r="AA577" t="str">
            <v>1. Reconfirm Approval</v>
          </cell>
        </row>
        <row r="578">
          <cell r="F578" t="str">
            <v>AMD SAL BSc (Hons) PH 2019-20</v>
          </cell>
          <cell r="K578" t="str">
            <v>Physiotherapist</v>
          </cell>
          <cell r="M578" t="str">
            <v/>
          </cell>
          <cell r="P578" t="str">
            <v>Declaration</v>
          </cell>
          <cell r="Q578" t="str">
            <v/>
          </cell>
          <cell r="W578" t="str">
            <v/>
          </cell>
          <cell r="AA578" t="str">
            <v>1. Reconfirm Approval</v>
          </cell>
        </row>
        <row r="579">
          <cell r="F579" t="str">
            <v>AMD SAL BSc (Hons) PH 2019-20</v>
          </cell>
          <cell r="K579" t="str">
            <v>Physiotherapist</v>
          </cell>
          <cell r="M579" t="str">
            <v/>
          </cell>
          <cell r="P579" t="str">
            <v>Declaration</v>
          </cell>
          <cell r="Q579" t="str">
            <v/>
          </cell>
          <cell r="W579" t="str">
            <v/>
          </cell>
          <cell r="AA579" t="str">
            <v>1. Reconfirm Approval</v>
          </cell>
        </row>
        <row r="580">
          <cell r="F580" t="str">
            <v>AMD SOU BSc (Hons) PH 2019-20</v>
          </cell>
          <cell r="K580" t="str">
            <v>Physiotherapist</v>
          </cell>
          <cell r="M580" t="str">
            <v/>
          </cell>
          <cell r="P580" t="str">
            <v>Declaration</v>
          </cell>
          <cell r="Q580" t="str">
            <v/>
          </cell>
          <cell r="W580" t="str">
            <v/>
          </cell>
          <cell r="AA580" t="str">
            <v>1. Reconfirm Approval</v>
          </cell>
        </row>
        <row r="581">
          <cell r="F581" t="str">
            <v>AMD SOU BSc (Hons) PH 2019-20</v>
          </cell>
          <cell r="K581" t="str">
            <v>Physiotherapist</v>
          </cell>
          <cell r="M581" t="str">
            <v/>
          </cell>
          <cell r="P581" t="str">
            <v>Declaration</v>
          </cell>
          <cell r="Q581" t="str">
            <v/>
          </cell>
          <cell r="W581" t="str">
            <v/>
          </cell>
          <cell r="AA581" t="str">
            <v>1. Reconfirm Approval</v>
          </cell>
        </row>
        <row r="582">
          <cell r="F582" t="str">
            <v>AMD SOU PGDip / MSc PH 2019-20</v>
          </cell>
          <cell r="K582" t="str">
            <v>Physiotherapist</v>
          </cell>
          <cell r="M582" t="str">
            <v/>
          </cell>
          <cell r="P582" t="str">
            <v>Declaration</v>
          </cell>
          <cell r="Q582" t="str">
            <v/>
          </cell>
          <cell r="W582" t="str">
            <v/>
          </cell>
          <cell r="AA582" t="str">
            <v>1. Reconfirm Approval</v>
          </cell>
        </row>
        <row r="583">
          <cell r="F583" t="str">
            <v>AMD SOU PGDip / MSc PH 2019-20</v>
          </cell>
          <cell r="K583" t="str">
            <v>Physiotherapist</v>
          </cell>
          <cell r="M583" t="str">
            <v/>
          </cell>
          <cell r="P583" t="str">
            <v>Declaration</v>
          </cell>
          <cell r="Q583" t="str">
            <v/>
          </cell>
          <cell r="W583" t="str">
            <v/>
          </cell>
          <cell r="AA583" t="str">
            <v>1. Reconfirm Approval</v>
          </cell>
        </row>
        <row r="584">
          <cell r="F584" t="str">
            <v>AMD UWE BSc (Hons) PH 2019-20</v>
          </cell>
          <cell r="K584" t="str">
            <v>Physiotherapist</v>
          </cell>
          <cell r="M584" t="str">
            <v/>
          </cell>
          <cell r="P584" t="str">
            <v>Declaration</v>
          </cell>
          <cell r="Q584" t="str">
            <v/>
          </cell>
          <cell r="W584" t="str">
            <v/>
          </cell>
          <cell r="AA584" t="str">
            <v>1. Reconfirm Approval</v>
          </cell>
        </row>
        <row r="585">
          <cell r="F585" t="str">
            <v>AMA NMU MSc PH 2019-20 POSTAL</v>
          </cell>
          <cell r="K585" t="str">
            <v>Physiotherapist</v>
          </cell>
          <cell r="M585" t="str">
            <v/>
          </cell>
          <cell r="P585" t="str">
            <v>Audit</v>
          </cell>
          <cell r="Q585" t="str">
            <v>Postal</v>
          </cell>
          <cell r="W585" t="str">
            <v>Yes</v>
          </cell>
          <cell r="AA585" t="str">
            <v>1. Reconfirm Approval</v>
          </cell>
        </row>
        <row r="586">
          <cell r="F586" t="str">
            <v>AMA NMU BSc (Hons) PH 2019-20 POSTAL</v>
          </cell>
          <cell r="K586" t="str">
            <v>Physiotherapist</v>
          </cell>
          <cell r="M586" t="str">
            <v/>
          </cell>
          <cell r="P586" t="str">
            <v>Audit</v>
          </cell>
          <cell r="Q586" t="str">
            <v>Postal</v>
          </cell>
          <cell r="W586" t="str">
            <v>Yes</v>
          </cell>
          <cell r="AA586" t="str">
            <v>1. Reconfirm Approval</v>
          </cell>
        </row>
        <row r="587">
          <cell r="F587" t="str">
            <v>AMA BAN DOC PPCL 2019-20</v>
          </cell>
          <cell r="K587" t="str">
            <v>Practitioner psychologist</v>
          </cell>
          <cell r="M587" t="str">
            <v/>
          </cell>
          <cell r="P587" t="str">
            <v>Audit</v>
          </cell>
          <cell r="Q587" t="str">
            <v>Assessment Day</v>
          </cell>
          <cell r="W587" t="str">
            <v>Yes</v>
          </cell>
          <cell r="AA587" t="str">
            <v>1. Reconfirm Approval</v>
          </cell>
        </row>
        <row r="588">
          <cell r="F588" t="str">
            <v>AMA BPS Doc PPE 2019-20</v>
          </cell>
          <cell r="K588" t="str">
            <v>Practitioner psychologist</v>
          </cell>
          <cell r="M588" t="str">
            <v/>
          </cell>
          <cell r="P588" t="str">
            <v>Audit</v>
          </cell>
          <cell r="Q588" t="str">
            <v>Assessment Day</v>
          </cell>
          <cell r="W588" t="str">
            <v>No</v>
          </cell>
          <cell r="AA588" t="str">
            <v>2. Visit</v>
          </cell>
        </row>
        <row r="589">
          <cell r="F589" t="str">
            <v>AMA BPS Doc PPCO 2019-20</v>
          </cell>
          <cell r="K589" t="str">
            <v>Practitioner psychologist</v>
          </cell>
          <cell r="M589" t="str">
            <v/>
          </cell>
          <cell r="P589" t="str">
            <v>Audit</v>
          </cell>
          <cell r="Q589" t="str">
            <v>Assessment Day</v>
          </cell>
          <cell r="W589" t="str">
            <v>No</v>
          </cell>
          <cell r="AA589" t="str">
            <v>2. Visit</v>
          </cell>
        </row>
        <row r="590">
          <cell r="F590" t="str">
            <v>AMA BPS Doc PPF 2019-20</v>
          </cell>
          <cell r="K590" t="str">
            <v>Practitioner psychologist</v>
          </cell>
          <cell r="M590" t="str">
            <v/>
          </cell>
          <cell r="P590" t="str">
            <v>Audit</v>
          </cell>
          <cell r="Q590" t="str">
            <v>Assessment Day</v>
          </cell>
          <cell r="W590" t="str">
            <v>No</v>
          </cell>
          <cell r="AA590" t="str">
            <v>2. Visit</v>
          </cell>
        </row>
        <row r="591">
          <cell r="F591" t="str">
            <v>AMD CCC Doc PPCL 2019-20</v>
          </cell>
          <cell r="K591" t="str">
            <v>Practitioner psychologist</v>
          </cell>
          <cell r="M591" t="str">
            <v/>
          </cell>
          <cell r="P591" t="str">
            <v>Declaration</v>
          </cell>
          <cell r="Q591" t="str">
            <v/>
          </cell>
          <cell r="W591" t="str">
            <v/>
          </cell>
          <cell r="AA591" t="str">
            <v>1. Reconfirm Approval</v>
          </cell>
        </row>
        <row r="592">
          <cell r="F592" t="str">
            <v>AMA CAR DOC PPCL 2019-20</v>
          </cell>
          <cell r="K592" t="str">
            <v>Practitioner psychologist</v>
          </cell>
          <cell r="M592" t="str">
            <v/>
          </cell>
          <cell r="P592" t="str">
            <v>Audit</v>
          </cell>
          <cell r="Q592" t="str">
            <v>Assessment Day</v>
          </cell>
          <cell r="W592" t="str">
            <v>No</v>
          </cell>
          <cell r="AA592" t="str">
            <v>1. Reconfirm Approval</v>
          </cell>
        </row>
        <row r="593">
          <cell r="F593" t="str">
            <v>AMA CIU Doc PPH 2019-20</v>
          </cell>
          <cell r="K593" t="str">
            <v>Practitioner psychologist</v>
          </cell>
          <cell r="M593" t="str">
            <v/>
          </cell>
          <cell r="P593" t="str">
            <v>Audit</v>
          </cell>
          <cell r="Q593" t="str">
            <v>Assessment Day</v>
          </cell>
          <cell r="W593" t="str">
            <v>No</v>
          </cell>
          <cell r="AA593" t="str">
            <v>1. Reconfirm Approval</v>
          </cell>
        </row>
        <row r="594">
          <cell r="F594" t="str">
            <v>AMA CIU Doc PPH 2019-20</v>
          </cell>
          <cell r="K594" t="str">
            <v>Practitioner psychologist</v>
          </cell>
          <cell r="M594" t="str">
            <v/>
          </cell>
          <cell r="P594" t="str">
            <v>Audit</v>
          </cell>
          <cell r="Q594" t="str">
            <v>Assessment Day</v>
          </cell>
          <cell r="W594" t="str">
            <v>No</v>
          </cell>
          <cell r="AA594" t="str">
            <v>1. Reconfirm Approval</v>
          </cell>
        </row>
        <row r="595">
          <cell r="F595" t="str">
            <v>AMD STK Doc PPCL 2018-19</v>
          </cell>
          <cell r="K595" t="str">
            <v>Practitioner psychologist</v>
          </cell>
          <cell r="M595" t="str">
            <v/>
          </cell>
          <cell r="P595" t="str">
            <v>Declaration</v>
          </cell>
          <cell r="Q595" t="str">
            <v/>
          </cell>
          <cell r="W595" t="str">
            <v/>
          </cell>
          <cell r="AA595" t="str">
            <v>1. Reconfirm Approval</v>
          </cell>
        </row>
        <row r="596">
          <cell r="F596" t="str">
            <v>AMD KCL Doc PPCL 2019-20</v>
          </cell>
          <cell r="K596" t="str">
            <v>Practitioner psychologist</v>
          </cell>
          <cell r="M596" t="str">
            <v/>
          </cell>
          <cell r="P596" t="str">
            <v>Declaration</v>
          </cell>
          <cell r="Q596" t="str">
            <v/>
          </cell>
          <cell r="W596" t="str">
            <v/>
          </cell>
          <cell r="AA596" t="str">
            <v>1. Reconfirm Approval</v>
          </cell>
        </row>
        <row r="597">
          <cell r="F597" t="str">
            <v>AMD LJM Doc PPH 2019-20</v>
          </cell>
          <cell r="K597" t="str">
            <v>Practitioner psychologist</v>
          </cell>
          <cell r="M597" t="str">
            <v/>
          </cell>
          <cell r="P597" t="str">
            <v>Declaration</v>
          </cell>
          <cell r="Q597" t="str">
            <v/>
          </cell>
          <cell r="W597" t="str">
            <v/>
          </cell>
          <cell r="AA597" t="str">
            <v>1. Reconfirm Approval</v>
          </cell>
        </row>
        <row r="598">
          <cell r="F598" t="str">
            <v>AMD LJM Doc PPH 2019-20</v>
          </cell>
          <cell r="K598" t="str">
            <v>Practitioner psychologist</v>
          </cell>
          <cell r="M598" t="str">
            <v/>
          </cell>
          <cell r="P598" t="str">
            <v>Declaration</v>
          </cell>
          <cell r="Q598" t="str">
            <v/>
          </cell>
          <cell r="W598" t="str">
            <v/>
          </cell>
          <cell r="AA598" t="str">
            <v>1. Reconfirm Approval</v>
          </cell>
        </row>
        <row r="599">
          <cell r="F599" t="str">
            <v>AMD LJM Doc PPS 2019-20</v>
          </cell>
          <cell r="K599" t="str">
            <v>Practitioner psychologist</v>
          </cell>
          <cell r="M599" t="str">
            <v/>
          </cell>
          <cell r="P599" t="str">
            <v>Declaration</v>
          </cell>
          <cell r="Q599" t="str">
            <v/>
          </cell>
          <cell r="W599" t="str">
            <v/>
          </cell>
          <cell r="AA599" t="str">
            <v>1. Reconfirm Approval</v>
          </cell>
        </row>
        <row r="600">
          <cell r="F600" t="str">
            <v>AMD LJM Doc PPS 2019-20</v>
          </cell>
          <cell r="K600" t="str">
            <v>Practitioner psychologist</v>
          </cell>
          <cell r="M600" t="str">
            <v/>
          </cell>
          <cell r="P600" t="str">
            <v>Declaration</v>
          </cell>
          <cell r="Q600" t="str">
            <v/>
          </cell>
          <cell r="W600" t="str">
            <v/>
          </cell>
          <cell r="AA600" t="str">
            <v>1. Reconfirm Approval</v>
          </cell>
        </row>
        <row r="601">
          <cell r="F601" t="str">
            <v>AMD LOM Doc PPCO 2019-20</v>
          </cell>
          <cell r="K601" t="str">
            <v>Practitioner psychologist</v>
          </cell>
          <cell r="M601" t="str">
            <v/>
          </cell>
          <cell r="P601" t="str">
            <v>Declaration</v>
          </cell>
          <cell r="Q601" t="str">
            <v/>
          </cell>
          <cell r="W601" t="str">
            <v/>
          </cell>
          <cell r="AA601" t="str">
            <v>1. Reconfirm Approval</v>
          </cell>
        </row>
        <row r="602">
          <cell r="F602" t="str">
            <v>AMD LOM Doc PPH 2019-20</v>
          </cell>
          <cell r="K602" t="str">
            <v>Practitioner psychologist</v>
          </cell>
          <cell r="M602" t="str">
            <v/>
          </cell>
          <cell r="P602" t="str">
            <v>Declaration</v>
          </cell>
          <cell r="Q602" t="str">
            <v/>
          </cell>
          <cell r="W602" t="str">
            <v/>
          </cell>
          <cell r="AA602" t="str">
            <v>1. Reconfirm Approval</v>
          </cell>
        </row>
        <row r="603">
          <cell r="F603" t="str">
            <v>AMD LOM Doc PPH 2019-20</v>
          </cell>
          <cell r="K603" t="str">
            <v>Practitioner psychologist</v>
          </cell>
          <cell r="M603" t="str">
            <v/>
          </cell>
          <cell r="P603" t="str">
            <v>Declaration</v>
          </cell>
          <cell r="Q603" t="str">
            <v/>
          </cell>
          <cell r="W603" t="str">
            <v/>
          </cell>
          <cell r="AA603" t="str">
            <v>1. Reconfirm Approval</v>
          </cell>
        </row>
        <row r="604">
          <cell r="F604" t="str">
            <v>AMD LOM Doc PPCO 2019-20</v>
          </cell>
          <cell r="K604" t="str">
            <v>Practitioner psychologist</v>
          </cell>
          <cell r="M604" t="str">
            <v/>
          </cell>
          <cell r="P604" t="str">
            <v>Declaration</v>
          </cell>
          <cell r="Q604" t="str">
            <v/>
          </cell>
          <cell r="W604" t="str">
            <v/>
          </cell>
          <cell r="AA604" t="str">
            <v>1. Reconfirm Approval</v>
          </cell>
        </row>
        <row r="605">
          <cell r="F605" t="str">
            <v>AMD NSP Doc PPCO (MID) 2019-20</v>
          </cell>
          <cell r="K605" t="str">
            <v>Practitioner psychologist</v>
          </cell>
          <cell r="M605" t="str">
            <v/>
          </cell>
          <cell r="P605" t="str">
            <v>Declaration</v>
          </cell>
          <cell r="Q605" t="str">
            <v/>
          </cell>
          <cell r="W605" t="str">
            <v/>
          </cell>
          <cell r="AA605" t="str">
            <v>1. Reconfirm Approval</v>
          </cell>
        </row>
        <row r="606">
          <cell r="F606" t="str">
            <v>AMD NCL Doc PPE 2019-20</v>
          </cell>
          <cell r="K606" t="str">
            <v>Practitioner psychologist</v>
          </cell>
          <cell r="M606" t="str">
            <v/>
          </cell>
          <cell r="P606" t="str">
            <v>Declaration</v>
          </cell>
          <cell r="Q606" t="str">
            <v/>
          </cell>
          <cell r="W606" t="str">
            <v/>
          </cell>
          <cell r="AA606" t="str">
            <v>1. Reconfirm Approval</v>
          </cell>
        </row>
        <row r="607">
          <cell r="F607" t="str">
            <v>AMD NCL Doc PPCL 2019-20</v>
          </cell>
          <cell r="K607" t="str">
            <v>Practitioner psychologist</v>
          </cell>
          <cell r="M607" t="str">
            <v/>
          </cell>
          <cell r="P607" t="str">
            <v>Declaration</v>
          </cell>
          <cell r="Q607" t="str">
            <v/>
          </cell>
          <cell r="W607" t="str">
            <v/>
          </cell>
          <cell r="AA607" t="str">
            <v>1. Reconfirm Approval</v>
          </cell>
        </row>
        <row r="608">
          <cell r="F608" t="str">
            <v>AMA ROE Doc PPCO 2019-20</v>
          </cell>
          <cell r="K608" t="str">
            <v>Practitioner psychologist</v>
          </cell>
          <cell r="M608" t="str">
            <v/>
          </cell>
          <cell r="P608" t="str">
            <v>Audit</v>
          </cell>
          <cell r="Q608" t="str">
            <v>Assessment Day</v>
          </cell>
          <cell r="W608" t="str">
            <v>Yes</v>
          </cell>
          <cell r="AA608" t="str">
            <v>1. Reconfirm Approval</v>
          </cell>
        </row>
        <row r="609">
          <cell r="F609" t="str">
            <v>AMA ROE Doc PPCO 2019-20</v>
          </cell>
          <cell r="K609" t="str">
            <v>Practitioner psychologist</v>
          </cell>
          <cell r="M609" t="str">
            <v/>
          </cell>
          <cell r="P609" t="str">
            <v>Audit</v>
          </cell>
          <cell r="Q609" t="str">
            <v>Assessment Day</v>
          </cell>
          <cell r="W609" t="str">
            <v>Yes</v>
          </cell>
          <cell r="AA609" t="str">
            <v>1. Reconfirm Approval</v>
          </cell>
        </row>
        <row r="610">
          <cell r="F610" t="str">
            <v>AMA URH Doc PPCL 2019-20</v>
          </cell>
          <cell r="K610" t="str">
            <v>Practitioner psychologist</v>
          </cell>
          <cell r="M610" t="str">
            <v/>
          </cell>
          <cell r="P610" t="str">
            <v>Audit</v>
          </cell>
          <cell r="Q610" t="str">
            <v>Assessment Day</v>
          </cell>
          <cell r="W610" t="str">
            <v>Yes</v>
          </cell>
          <cell r="AA610" t="str">
            <v>1. Reconfirm Approval</v>
          </cell>
        </row>
        <row r="611">
          <cell r="F611" t="str">
            <v>AMA TAV Doc PPE (ESS) 2019-20</v>
          </cell>
          <cell r="K611" t="str">
            <v>Practitioner psychologist</v>
          </cell>
          <cell r="M611" t="str">
            <v/>
          </cell>
          <cell r="P611" t="str">
            <v>Audit</v>
          </cell>
          <cell r="Q611" t="str">
            <v>Assessment Day</v>
          </cell>
          <cell r="W611" t="str">
            <v>No</v>
          </cell>
          <cell r="AA611" t="str">
            <v>1. Reconfirm Approval</v>
          </cell>
        </row>
        <row r="612">
          <cell r="F612" t="str">
            <v>AMA TEE Doc PPCO 2019-20</v>
          </cell>
          <cell r="K612" t="str">
            <v>Practitioner psychologist</v>
          </cell>
          <cell r="M612" t="str">
            <v/>
          </cell>
          <cell r="P612" t="str">
            <v>Audit</v>
          </cell>
          <cell r="Q612" t="str">
            <v>Assessment Day</v>
          </cell>
          <cell r="W612" t="str">
            <v>Yes</v>
          </cell>
          <cell r="AA612" t="str">
            <v>1. Reconfirm Approval</v>
          </cell>
        </row>
        <row r="613">
          <cell r="F613" t="str">
            <v>AMA TEE Doc PPCL 2019-20</v>
          </cell>
          <cell r="K613" t="str">
            <v>Practitioner psychologist</v>
          </cell>
          <cell r="M613" t="str">
            <v/>
          </cell>
          <cell r="P613" t="str">
            <v>Audit</v>
          </cell>
          <cell r="Q613" t="str">
            <v>Assessment Day</v>
          </cell>
          <cell r="W613" t="str">
            <v>No</v>
          </cell>
          <cell r="AA613" t="str">
            <v>1. Reconfirm Approval</v>
          </cell>
        </row>
        <row r="614">
          <cell r="F614" t="str">
            <v>AMD QUB Doc PPE 2019-20</v>
          </cell>
          <cell r="K614" t="str">
            <v>Practitioner psychologist</v>
          </cell>
          <cell r="M614" t="str">
            <v/>
          </cell>
          <cell r="P614" t="str">
            <v>Declaration</v>
          </cell>
          <cell r="Q614" t="str">
            <v/>
          </cell>
          <cell r="W614" t="str">
            <v/>
          </cell>
          <cell r="AA614" t="str">
            <v>1. Reconfirm Approval</v>
          </cell>
        </row>
        <row r="615">
          <cell r="F615" t="str">
            <v>AMD QUB Doc PPCL 2019-20</v>
          </cell>
          <cell r="K615" t="str">
            <v>Practitioner psychologist</v>
          </cell>
          <cell r="M615" t="str">
            <v/>
          </cell>
          <cell r="P615" t="str">
            <v>Declaration</v>
          </cell>
          <cell r="Q615" t="str">
            <v/>
          </cell>
          <cell r="W615" t="str">
            <v/>
          </cell>
          <cell r="AA615" t="str">
            <v>1. Reconfirm Approval</v>
          </cell>
        </row>
        <row r="616">
          <cell r="F616" t="str">
            <v>AMD REG Doc PPCO 2019-20</v>
          </cell>
          <cell r="K616" t="str">
            <v>Practitioner psychologist</v>
          </cell>
          <cell r="M616" t="str">
            <v/>
          </cell>
          <cell r="P616" t="str">
            <v>Declaration</v>
          </cell>
          <cell r="Q616" t="str">
            <v/>
          </cell>
          <cell r="W616" t="str">
            <v/>
          </cell>
          <cell r="AA616" t="str">
            <v>1. Reconfirm Approval</v>
          </cell>
        </row>
        <row r="617">
          <cell r="F617" t="str">
            <v>AMA IOE Doc PPE 2019-20</v>
          </cell>
          <cell r="K617" t="str">
            <v>Practitioner psychologist</v>
          </cell>
          <cell r="M617" t="str">
            <v/>
          </cell>
          <cell r="P617" t="str">
            <v>Audit</v>
          </cell>
          <cell r="Q617" t="str">
            <v>Assessment Day</v>
          </cell>
          <cell r="W617" t="str">
            <v>No</v>
          </cell>
          <cell r="AA617" t="str">
            <v>1. Reconfirm Approval</v>
          </cell>
        </row>
        <row r="618">
          <cell r="F618" t="str">
            <v>AMA BAT Doc PPCL 2019-20</v>
          </cell>
          <cell r="K618" t="str">
            <v>Practitioner psychologist</v>
          </cell>
          <cell r="M618" t="str">
            <v/>
          </cell>
          <cell r="P618" t="str">
            <v>Audit</v>
          </cell>
          <cell r="Q618" t="str">
            <v>Assessment Day</v>
          </cell>
          <cell r="W618" t="str">
            <v>No</v>
          </cell>
          <cell r="AA618" t="str">
            <v>1. Reconfirm Approval</v>
          </cell>
        </row>
        <row r="619">
          <cell r="F619" t="str">
            <v>AMA EDI Doc PPCL 2019-20</v>
          </cell>
          <cell r="K619" t="str">
            <v>Practitioner psychologist</v>
          </cell>
          <cell r="M619" t="str">
            <v/>
          </cell>
          <cell r="P619" t="str">
            <v>Audit</v>
          </cell>
          <cell r="Q619" t="str">
            <v>Assessment Day</v>
          </cell>
          <cell r="W619" t="str">
            <v>No</v>
          </cell>
          <cell r="AA619" t="str">
            <v>1. Reconfirm Approval</v>
          </cell>
        </row>
        <row r="620">
          <cell r="F620" t="str">
            <v>AMA EDI Doc PPCL 2019-20</v>
          </cell>
          <cell r="K620" t="str">
            <v>Practitioner psychologist</v>
          </cell>
          <cell r="M620" t="str">
            <v/>
          </cell>
          <cell r="P620" t="str">
            <v>Audit</v>
          </cell>
          <cell r="Q620" t="str">
            <v>Assessment Day</v>
          </cell>
          <cell r="W620" t="str">
            <v>No</v>
          </cell>
          <cell r="AA620" t="str">
            <v>1. Reconfirm Approval</v>
          </cell>
        </row>
        <row r="621">
          <cell r="F621" t="str">
            <v>AMA ESS Doc PPCL 2019-20</v>
          </cell>
          <cell r="K621" t="str">
            <v>Practitioner psychologist</v>
          </cell>
          <cell r="M621" t="str">
            <v/>
          </cell>
          <cell r="P621" t="str">
            <v>Audit</v>
          </cell>
          <cell r="Q621" t="str">
            <v>Assessment Day</v>
          </cell>
          <cell r="W621" t="str">
            <v>Yes</v>
          </cell>
          <cell r="AA621" t="str">
            <v>1. Reconfirm Approval</v>
          </cell>
        </row>
        <row r="622">
          <cell r="F622" t="str">
            <v>AMA GLA Doc PPCL 2019-20</v>
          </cell>
          <cell r="K622" t="str">
            <v>Practitioner psychologist</v>
          </cell>
          <cell r="M622" t="str">
            <v/>
          </cell>
          <cell r="P622" t="str">
            <v>Audit</v>
          </cell>
          <cell r="Q622" t="str">
            <v>Assessment Day</v>
          </cell>
          <cell r="W622" t="str">
            <v>No</v>
          </cell>
          <cell r="AA622" t="str">
            <v>1. Reconfirm Approval</v>
          </cell>
        </row>
        <row r="623">
          <cell r="F623" t="str">
            <v>AMA PLY Doc PPCL 2019-20</v>
          </cell>
          <cell r="K623" t="str">
            <v>Practitioner psychologist</v>
          </cell>
          <cell r="M623" t="str">
            <v/>
          </cell>
          <cell r="P623" t="str">
            <v>Audit</v>
          </cell>
          <cell r="Q623" t="str">
            <v>Assessment Day</v>
          </cell>
          <cell r="W623" t="str">
            <v>Yes</v>
          </cell>
          <cell r="AA623" t="str">
            <v>1. Reconfirm Approval</v>
          </cell>
        </row>
        <row r="624">
          <cell r="F624" t="str">
            <v>AMD STA Doc PPH 2019-20</v>
          </cell>
          <cell r="K624" t="str">
            <v>Practitioner psychologist</v>
          </cell>
          <cell r="M624" t="str">
            <v/>
          </cell>
          <cell r="P624" t="str">
            <v>Declaration</v>
          </cell>
          <cell r="Q624" t="str">
            <v/>
          </cell>
          <cell r="W624" t="str">
            <v/>
          </cell>
          <cell r="AA624" t="str">
            <v>1. Reconfirm Approval</v>
          </cell>
        </row>
        <row r="625">
          <cell r="F625" t="str">
            <v>AMD STA Doc PPCL 2019-20</v>
          </cell>
          <cell r="K625" t="str">
            <v>Practitioner psychologist</v>
          </cell>
          <cell r="M625" t="str">
            <v/>
          </cell>
          <cell r="P625" t="str">
            <v>Declaration</v>
          </cell>
          <cell r="Q625" t="str">
            <v/>
          </cell>
          <cell r="W625" t="str">
            <v/>
          </cell>
          <cell r="AA625" t="str">
            <v>1. Reconfirm Approval</v>
          </cell>
        </row>
        <row r="626">
          <cell r="F626" t="str">
            <v>AMD STA Doc PPH 2019-20</v>
          </cell>
          <cell r="K626" t="str">
            <v>Practitioner psychologist</v>
          </cell>
          <cell r="M626" t="str">
            <v/>
          </cell>
          <cell r="P626" t="str">
            <v>Declaration</v>
          </cell>
          <cell r="Q626" t="str">
            <v/>
          </cell>
          <cell r="W626" t="str">
            <v/>
          </cell>
          <cell r="AA626" t="str">
            <v>1. Reconfirm Approval</v>
          </cell>
        </row>
        <row r="627">
          <cell r="F627" t="str">
            <v>AMD UCL Doc PPCL 2019-20</v>
          </cell>
          <cell r="K627" t="str">
            <v>Practitioner psychologist</v>
          </cell>
          <cell r="M627" t="str">
            <v/>
          </cell>
          <cell r="P627" t="str">
            <v>Declaration</v>
          </cell>
          <cell r="Q627" t="str">
            <v/>
          </cell>
          <cell r="W627" t="str">
            <v/>
          </cell>
          <cell r="AA627" t="str">
            <v>1. Reconfirm Approval</v>
          </cell>
        </row>
        <row r="628">
          <cell r="F628" t="str">
            <v>AMD UCL Doc PPE 2019-20</v>
          </cell>
          <cell r="K628" t="str">
            <v>Practitioner psychologist</v>
          </cell>
          <cell r="M628" t="str">
            <v/>
          </cell>
          <cell r="P628" t="str">
            <v>Declaration</v>
          </cell>
          <cell r="Q628" t="str">
            <v/>
          </cell>
          <cell r="W628" t="str">
            <v/>
          </cell>
          <cell r="AA628" t="str">
            <v>1. Reconfirm Approval</v>
          </cell>
        </row>
        <row r="629">
          <cell r="F629" t="str">
            <v>AMD BIR Doc PPE 2019-20</v>
          </cell>
          <cell r="K629" t="str">
            <v>Practitioner psychologist</v>
          </cell>
          <cell r="M629" t="str">
            <v/>
          </cell>
          <cell r="P629" t="str">
            <v>Declaration</v>
          </cell>
          <cell r="Q629" t="str">
            <v/>
          </cell>
          <cell r="W629" t="str">
            <v/>
          </cell>
          <cell r="AA629" t="str">
            <v>1. Reconfirm Approval</v>
          </cell>
        </row>
        <row r="630">
          <cell r="F630" t="str">
            <v>AMD BIR Doc PPF 2019-20</v>
          </cell>
          <cell r="K630" t="str">
            <v>Practitioner psychologist</v>
          </cell>
          <cell r="M630" t="str">
            <v/>
          </cell>
          <cell r="P630" t="str">
            <v>Declaration</v>
          </cell>
          <cell r="Q630" t="str">
            <v/>
          </cell>
          <cell r="W630" t="str">
            <v/>
          </cell>
          <cell r="AA630" t="str">
            <v>1. Reconfirm Approval</v>
          </cell>
        </row>
        <row r="631">
          <cell r="F631" t="str">
            <v>AMD BIR Doc PPCL 2019-20</v>
          </cell>
          <cell r="K631" t="str">
            <v>Practitioner psychologist</v>
          </cell>
          <cell r="M631" t="str">
            <v/>
          </cell>
          <cell r="P631" t="str">
            <v>Declaration</v>
          </cell>
          <cell r="Q631" t="str">
            <v/>
          </cell>
          <cell r="W631" t="str">
            <v/>
          </cell>
          <cell r="AA631" t="str">
            <v>1. Reconfirm Approval</v>
          </cell>
        </row>
        <row r="632">
          <cell r="F632" t="str">
            <v>AMD BIR Doc PPF 2019-20</v>
          </cell>
          <cell r="K632" t="str">
            <v>Practitioner psychologist</v>
          </cell>
          <cell r="M632" t="str">
            <v/>
          </cell>
          <cell r="P632" t="str">
            <v>Declaration</v>
          </cell>
          <cell r="Q632" t="str">
            <v/>
          </cell>
          <cell r="W632" t="str">
            <v/>
          </cell>
          <cell r="AA632" t="str">
            <v>1. Reconfirm Approval</v>
          </cell>
        </row>
        <row r="633">
          <cell r="F633" t="str">
            <v>AMD BIR Doc PPF / PPCL 2019-20</v>
          </cell>
          <cell r="K633" t="str">
            <v>Practitioner psychologist</v>
          </cell>
          <cell r="M633" t="str">
            <v/>
          </cell>
          <cell r="P633" t="str">
            <v>Declaration</v>
          </cell>
          <cell r="Q633" t="str">
            <v/>
          </cell>
          <cell r="W633" t="str">
            <v/>
          </cell>
          <cell r="AA633" t="str">
            <v>1. Reconfirm Approval</v>
          </cell>
        </row>
        <row r="634">
          <cell r="F634" t="str">
            <v>AMD BRS Doc PPE 2019-20</v>
          </cell>
          <cell r="K634" t="str">
            <v>Practitioner psychologist</v>
          </cell>
          <cell r="M634" t="str">
            <v/>
          </cell>
          <cell r="P634" t="str">
            <v>Declaration</v>
          </cell>
          <cell r="Q634" t="str">
            <v/>
          </cell>
          <cell r="W634" t="str">
            <v/>
          </cell>
          <cell r="AA634" t="str">
            <v>1. Reconfirm Approval</v>
          </cell>
        </row>
        <row r="635">
          <cell r="F635" t="str">
            <v>AMD CAW Doc PPCL 2019-20</v>
          </cell>
          <cell r="K635" t="str">
            <v>Practitioner psychologist</v>
          </cell>
          <cell r="M635" t="str">
            <v/>
          </cell>
          <cell r="P635" t="str">
            <v>Declaration</v>
          </cell>
          <cell r="Q635" t="str">
            <v/>
          </cell>
          <cell r="W635" t="str">
            <v/>
          </cell>
          <cell r="AA635" t="str">
            <v>1. Reconfirm Approval</v>
          </cell>
        </row>
        <row r="636">
          <cell r="F636" t="str">
            <v>AMD UEA Doc PPCL 2019-20</v>
          </cell>
          <cell r="K636" t="str">
            <v>Practitioner psychologist</v>
          </cell>
          <cell r="M636" t="str">
            <v/>
          </cell>
          <cell r="P636" t="str">
            <v>Declaration</v>
          </cell>
          <cell r="Q636" t="str">
            <v/>
          </cell>
          <cell r="W636" t="str">
            <v/>
          </cell>
          <cell r="AA636" t="str">
            <v>1. Reconfirm Approval</v>
          </cell>
        </row>
        <row r="637">
          <cell r="F637" t="str">
            <v>AMD UEA Doc PPE 2019-20</v>
          </cell>
          <cell r="K637" t="str">
            <v>Practitioner psychologist</v>
          </cell>
          <cell r="M637" t="str">
            <v/>
          </cell>
          <cell r="P637" t="str">
            <v>Declaration</v>
          </cell>
          <cell r="Q637" t="str">
            <v/>
          </cell>
          <cell r="W637" t="str">
            <v/>
          </cell>
          <cell r="AA637" t="str">
            <v>1. Reconfirm Approval</v>
          </cell>
        </row>
        <row r="638">
          <cell r="F638" t="str">
            <v>AMD UEL Doc PPCL 2019-20</v>
          </cell>
          <cell r="K638" t="str">
            <v>Practitioner psychologist</v>
          </cell>
          <cell r="M638" t="str">
            <v/>
          </cell>
          <cell r="P638" t="str">
            <v>Declaration</v>
          </cell>
          <cell r="Q638" t="str">
            <v/>
          </cell>
          <cell r="W638" t="str">
            <v/>
          </cell>
          <cell r="AA638" t="str">
            <v>1. Reconfirm Approval</v>
          </cell>
        </row>
        <row r="639">
          <cell r="F639" t="str">
            <v>AMD UEL Doc PPE 2019-20</v>
          </cell>
          <cell r="K639" t="str">
            <v>Practitioner psychologist</v>
          </cell>
          <cell r="M639" t="str">
            <v/>
          </cell>
          <cell r="P639" t="str">
            <v>Declaration</v>
          </cell>
          <cell r="Q639" t="str">
            <v/>
          </cell>
          <cell r="W639" t="str">
            <v/>
          </cell>
          <cell r="AA639" t="str">
            <v>1. Reconfirm Approval</v>
          </cell>
        </row>
        <row r="640">
          <cell r="F640" t="str">
            <v>AMD UEL Doc PPCO 2019-20</v>
          </cell>
          <cell r="K640" t="str">
            <v>Practitioner psychologist</v>
          </cell>
          <cell r="M640" t="str">
            <v/>
          </cell>
          <cell r="P640" t="str">
            <v>Declaration</v>
          </cell>
          <cell r="Q640" t="str">
            <v/>
          </cell>
          <cell r="W640" t="str">
            <v/>
          </cell>
          <cell r="AA640" t="str">
            <v>1. Reconfirm Approval</v>
          </cell>
        </row>
        <row r="641">
          <cell r="F641" t="str">
            <v>AMD EXE Doc PPCL 2019-20</v>
          </cell>
          <cell r="K641" t="str">
            <v>Practitioner psychologist</v>
          </cell>
          <cell r="M641" t="str">
            <v/>
          </cell>
          <cell r="P641" t="str">
            <v>Declaration</v>
          </cell>
          <cell r="Q641" t="str">
            <v/>
          </cell>
          <cell r="W641" t="str">
            <v/>
          </cell>
          <cell r="AA641" t="str">
            <v>1. Reconfirm Approval</v>
          </cell>
        </row>
        <row r="642">
          <cell r="F642" t="str">
            <v>AMD EXE Doc PPE 2019-20</v>
          </cell>
          <cell r="K642" t="str">
            <v>Practitioner psychologist</v>
          </cell>
          <cell r="M642" t="str">
            <v/>
          </cell>
          <cell r="P642" t="str">
            <v>Declaration</v>
          </cell>
          <cell r="Q642" t="str">
            <v/>
          </cell>
          <cell r="W642" t="str">
            <v/>
          </cell>
          <cell r="AA642" t="str">
            <v>1. Reconfirm Approval</v>
          </cell>
        </row>
        <row r="643">
          <cell r="F643" t="str">
            <v>AMD HER Doc PPCL 2019-20</v>
          </cell>
          <cell r="K643" t="str">
            <v>Practitioner psychologist</v>
          </cell>
          <cell r="M643" t="str">
            <v/>
          </cell>
          <cell r="P643" t="str">
            <v>Declaration</v>
          </cell>
          <cell r="Q643" t="str">
            <v/>
          </cell>
          <cell r="W643" t="str">
            <v/>
          </cell>
          <cell r="AA643" t="str">
            <v>1. Reconfirm Approval</v>
          </cell>
        </row>
        <row r="644">
          <cell r="F644" t="str">
            <v>AMD HUL Doc PPCL 2019-20</v>
          </cell>
          <cell r="K644" t="str">
            <v>Practitioner psychologist</v>
          </cell>
          <cell r="M644" t="str">
            <v/>
          </cell>
          <cell r="P644" t="str">
            <v>Declaration</v>
          </cell>
          <cell r="Q644" t="str">
            <v/>
          </cell>
          <cell r="W644" t="str">
            <v/>
          </cell>
          <cell r="AA644" t="str">
            <v>1. Reconfirm Approval</v>
          </cell>
        </row>
        <row r="645">
          <cell r="F645" t="str">
            <v>AMD LAN Doc PPCL 2019-20</v>
          </cell>
          <cell r="K645" t="str">
            <v>Practitioner psychologist</v>
          </cell>
          <cell r="M645" t="str">
            <v/>
          </cell>
          <cell r="P645" t="str">
            <v>Declaration</v>
          </cell>
          <cell r="Q645" t="str">
            <v/>
          </cell>
          <cell r="W645" t="str">
            <v/>
          </cell>
          <cell r="AA645" t="str">
            <v>1. Reconfirm Approval</v>
          </cell>
        </row>
        <row r="646">
          <cell r="F646" t="str">
            <v>AMD LAN Doc PPCL 2019-20</v>
          </cell>
          <cell r="K646" t="str">
            <v>Practitioner psychologist</v>
          </cell>
          <cell r="M646" t="str">
            <v/>
          </cell>
          <cell r="P646" t="str">
            <v>Declaration</v>
          </cell>
          <cell r="Q646" t="str">
            <v/>
          </cell>
          <cell r="W646" t="str">
            <v/>
          </cell>
          <cell r="AA646" t="str">
            <v>1. Reconfirm Approval</v>
          </cell>
        </row>
        <row r="647">
          <cell r="F647" t="str">
            <v>AMD LEE Doc PPCL 2019-20</v>
          </cell>
          <cell r="K647" t="str">
            <v>Practitioner psychologist</v>
          </cell>
          <cell r="M647" t="str">
            <v/>
          </cell>
          <cell r="P647" t="str">
            <v>Declaration</v>
          </cell>
          <cell r="Q647" t="str">
            <v/>
          </cell>
          <cell r="W647" t="str">
            <v/>
          </cell>
          <cell r="AA647" t="str">
            <v>1. Reconfirm Approval</v>
          </cell>
        </row>
        <row r="648">
          <cell r="F648" t="str">
            <v>AMD LEI Doc PPCL 2019-20</v>
          </cell>
          <cell r="K648" t="str">
            <v>Practitioner psychologist</v>
          </cell>
          <cell r="M648" t="str">
            <v/>
          </cell>
          <cell r="P648" t="str">
            <v>Declaration</v>
          </cell>
          <cell r="Q648" t="str">
            <v/>
          </cell>
          <cell r="W648" t="str">
            <v/>
          </cell>
          <cell r="AA648" t="str">
            <v>1. Reconfirm Approval</v>
          </cell>
        </row>
        <row r="649">
          <cell r="F649" t="str">
            <v>AMD LIN Doc PPCL 2019-20</v>
          </cell>
          <cell r="K649" t="str">
            <v>Practitioner psychologist</v>
          </cell>
          <cell r="M649" t="str">
            <v/>
          </cell>
          <cell r="P649" t="str">
            <v>Declaration</v>
          </cell>
          <cell r="Q649" t="str">
            <v/>
          </cell>
          <cell r="W649" t="str">
            <v/>
          </cell>
          <cell r="AA649" t="str">
            <v>1. Reconfirm Approval</v>
          </cell>
        </row>
        <row r="650">
          <cell r="F650" t="str">
            <v>AMD LIV Doc PPCL 2019-20</v>
          </cell>
          <cell r="K650" t="str">
            <v>Practitioner psychologist</v>
          </cell>
          <cell r="M650" t="str">
            <v/>
          </cell>
          <cell r="P650" t="str">
            <v>Declaration</v>
          </cell>
          <cell r="Q650" t="str">
            <v/>
          </cell>
          <cell r="W650" t="str">
            <v/>
          </cell>
          <cell r="AA650" t="str">
            <v>1. Reconfirm Approval</v>
          </cell>
        </row>
        <row r="651">
          <cell r="F651" t="str">
            <v>AMD MAN Doc PPCL 2019-20</v>
          </cell>
          <cell r="K651" t="str">
            <v>Practitioner psychologist</v>
          </cell>
          <cell r="M651" t="str">
            <v/>
          </cell>
          <cell r="P651" t="str">
            <v>Declaration</v>
          </cell>
          <cell r="Q651" t="str">
            <v/>
          </cell>
          <cell r="W651" t="str">
            <v/>
          </cell>
          <cell r="AA651" t="str">
            <v>1. Reconfirm Approval</v>
          </cell>
        </row>
        <row r="652">
          <cell r="F652" t="str">
            <v>AMD MAN Doc PPE 2019-20</v>
          </cell>
          <cell r="K652" t="str">
            <v>Practitioner psychologist</v>
          </cell>
          <cell r="M652" t="str">
            <v/>
          </cell>
          <cell r="P652" t="str">
            <v>Declaration</v>
          </cell>
          <cell r="Q652" t="str">
            <v/>
          </cell>
          <cell r="W652" t="str">
            <v/>
          </cell>
          <cell r="AA652" t="str">
            <v>1. Reconfirm Approval</v>
          </cell>
        </row>
        <row r="653">
          <cell r="F653" t="str">
            <v>AMD MAN Doc PPCO 2019-20</v>
          </cell>
          <cell r="K653" t="str">
            <v>Practitioner psychologist</v>
          </cell>
          <cell r="M653" t="str">
            <v/>
          </cell>
          <cell r="P653" t="str">
            <v>Declaration</v>
          </cell>
          <cell r="Q653" t="str">
            <v/>
          </cell>
          <cell r="W653" t="str">
            <v/>
          </cell>
          <cell r="AA653" t="str">
            <v>1. Reconfirm Approval</v>
          </cell>
        </row>
        <row r="654">
          <cell r="F654" t="str">
            <v>AMD NOT Doc PPE 2019-20</v>
          </cell>
          <cell r="K654" t="str">
            <v>Practitioner psychologist</v>
          </cell>
          <cell r="M654" t="str">
            <v/>
          </cell>
          <cell r="P654" t="str">
            <v>Declaration</v>
          </cell>
          <cell r="Q654" t="str">
            <v/>
          </cell>
          <cell r="W654" t="str">
            <v/>
          </cell>
          <cell r="AA654" t="str">
            <v>1. Reconfirm Approval</v>
          </cell>
        </row>
        <row r="655">
          <cell r="F655" t="str">
            <v>AMD NOT Doc PPF 2019-20</v>
          </cell>
          <cell r="K655" t="str">
            <v>Practitioner psychologist</v>
          </cell>
          <cell r="M655" t="str">
            <v/>
          </cell>
          <cell r="P655" t="str">
            <v>Declaration</v>
          </cell>
          <cell r="Q655" t="str">
            <v/>
          </cell>
          <cell r="W655" t="str">
            <v/>
          </cell>
          <cell r="AA655" t="str">
            <v>1. Reconfirm Approval</v>
          </cell>
        </row>
        <row r="656">
          <cell r="F656" t="str">
            <v>AMD NOT Doc PPCL 2019-20</v>
          </cell>
          <cell r="K656" t="str">
            <v>Practitioner psychologist</v>
          </cell>
          <cell r="M656" t="str">
            <v/>
          </cell>
          <cell r="P656" t="str">
            <v>Declaration</v>
          </cell>
          <cell r="Q656" t="str">
            <v/>
          </cell>
          <cell r="W656" t="str">
            <v/>
          </cell>
          <cell r="AA656" t="str">
            <v>1. Reconfirm Approval</v>
          </cell>
        </row>
        <row r="657">
          <cell r="F657" t="str">
            <v>AMD NOT Doc PPF 2019-20</v>
          </cell>
          <cell r="K657" t="str">
            <v>Practitioner psychologist</v>
          </cell>
          <cell r="M657" t="str">
            <v/>
          </cell>
          <cell r="P657" t="str">
            <v>Declaration</v>
          </cell>
          <cell r="Q657" t="str">
            <v/>
          </cell>
          <cell r="W657" t="str">
            <v/>
          </cell>
          <cell r="AA657" t="str">
            <v>1. Reconfirm Approval</v>
          </cell>
        </row>
        <row r="658">
          <cell r="F658" t="str">
            <v>AMA BPS Doc PPH 2019-20 POSTAL</v>
          </cell>
          <cell r="K658" t="str">
            <v>Practitioner psychologist</v>
          </cell>
          <cell r="M658" t="str">
            <v/>
          </cell>
          <cell r="P658" t="str">
            <v>Audit</v>
          </cell>
          <cell r="Q658" t="str">
            <v>Postal</v>
          </cell>
          <cell r="W658" t="str">
            <v>No</v>
          </cell>
          <cell r="AA658" t="str">
            <v>2. Visit</v>
          </cell>
        </row>
        <row r="659">
          <cell r="F659" t="str">
            <v>AMA BPS Doc PPO 2019-20 POSTAL</v>
          </cell>
          <cell r="K659" t="str">
            <v>Practitioner psychologist</v>
          </cell>
          <cell r="M659" t="str">
            <v/>
          </cell>
          <cell r="P659" t="str">
            <v>Audit</v>
          </cell>
          <cell r="Q659" t="str">
            <v>Postal</v>
          </cell>
          <cell r="W659" t="str">
            <v>No</v>
          </cell>
          <cell r="AA659" t="str">
            <v>2. Visit</v>
          </cell>
        </row>
        <row r="660">
          <cell r="F660" t="str">
            <v>AMA BPS Doc PPS 2019-20 POSTAL</v>
          </cell>
          <cell r="K660" t="str">
            <v>Practitioner psychologist</v>
          </cell>
          <cell r="M660" t="str">
            <v/>
          </cell>
          <cell r="P660" t="str">
            <v>Audit</v>
          </cell>
          <cell r="Q660" t="str">
            <v>Postal</v>
          </cell>
          <cell r="W660" t="str">
            <v>No</v>
          </cell>
          <cell r="AA660" t="str">
            <v>2. Visit</v>
          </cell>
        </row>
        <row r="661">
          <cell r="F661" t="str">
            <v>AMA BPS Doc PPO 2019-20 POSTAL</v>
          </cell>
          <cell r="K661" t="str">
            <v>Practitioner psychologist</v>
          </cell>
          <cell r="M661" t="str">
            <v/>
          </cell>
          <cell r="P661" t="str">
            <v>Audit</v>
          </cell>
          <cell r="Q661" t="str">
            <v>Postal</v>
          </cell>
          <cell r="W661" t="str">
            <v>No</v>
          </cell>
          <cell r="AA661" t="str">
            <v>2. Visit</v>
          </cell>
        </row>
        <row r="662">
          <cell r="F662" t="str">
            <v>AMA CMU Doc / PGDip PPF 2019-20 POSTAL</v>
          </cell>
          <cell r="K662" t="str">
            <v>Practitioner psychologist</v>
          </cell>
          <cell r="M662" t="str">
            <v/>
          </cell>
          <cell r="P662" t="str">
            <v>Audit</v>
          </cell>
          <cell r="Q662" t="str">
            <v>Postal</v>
          </cell>
          <cell r="W662" t="str">
            <v>Yes</v>
          </cell>
          <cell r="AA662" t="str">
            <v>1. Reconfirm Approval</v>
          </cell>
        </row>
        <row r="663">
          <cell r="F663" t="str">
            <v>AMA CMU Doc / PGDip PPF 2019-20 POSTAL</v>
          </cell>
          <cell r="K663" t="str">
            <v>Practitioner psychologist</v>
          </cell>
          <cell r="M663" t="str">
            <v/>
          </cell>
          <cell r="P663" t="str">
            <v>Audit</v>
          </cell>
          <cell r="Q663" t="str">
            <v>Postal</v>
          </cell>
          <cell r="W663" t="str">
            <v>Yes</v>
          </cell>
          <cell r="AA663" t="str">
            <v>1. Reconfirm Approval</v>
          </cell>
        </row>
        <row r="664">
          <cell r="F664" t="str">
            <v>AMA CMU Doc / PGDip PPF 2019-20 POSTAL</v>
          </cell>
          <cell r="K664" t="str">
            <v>Practitioner psychologist</v>
          </cell>
          <cell r="M664" t="str">
            <v/>
          </cell>
          <cell r="P664" t="str">
            <v>Audit</v>
          </cell>
          <cell r="Q664" t="str">
            <v>Postal</v>
          </cell>
          <cell r="W664" t="str">
            <v>Yes</v>
          </cell>
          <cell r="AA664" t="str">
            <v>1. Reconfirm Approval</v>
          </cell>
        </row>
        <row r="665">
          <cell r="F665" t="str">
            <v>AMA CMU Doc / PGDip PPF 2019-20 POSTAL</v>
          </cell>
          <cell r="K665" t="str">
            <v>Practitioner psychologist</v>
          </cell>
          <cell r="M665" t="str">
            <v/>
          </cell>
          <cell r="P665" t="str">
            <v>Audit</v>
          </cell>
          <cell r="Q665" t="str">
            <v>Postal</v>
          </cell>
          <cell r="W665" t="str">
            <v>Yes</v>
          </cell>
          <cell r="AA665" t="str">
            <v>1. Reconfirm Approval</v>
          </cell>
        </row>
        <row r="666">
          <cell r="F666" t="str">
            <v>AMD POR Doc PPS 2019-20</v>
          </cell>
          <cell r="K666" t="str">
            <v>Practitioner psychologist</v>
          </cell>
          <cell r="M666" t="str">
            <v/>
          </cell>
          <cell r="P666" t="str">
            <v>Declaration</v>
          </cell>
          <cell r="Q666" t="str">
            <v/>
          </cell>
          <cell r="W666" t="str">
            <v/>
          </cell>
          <cell r="AA666" t="str">
            <v>1. Reconfirm Approval</v>
          </cell>
        </row>
        <row r="667">
          <cell r="F667" t="str">
            <v>AMD POR Doc PPF 2019-20</v>
          </cell>
          <cell r="K667" t="str">
            <v>Practitioner psychologist</v>
          </cell>
          <cell r="M667" t="str">
            <v/>
          </cell>
          <cell r="P667" t="str">
            <v>Declaration</v>
          </cell>
          <cell r="Q667" t="str">
            <v/>
          </cell>
          <cell r="W667" t="str">
            <v/>
          </cell>
          <cell r="AA667" t="str">
            <v>1. Reconfirm Approval</v>
          </cell>
        </row>
        <row r="668">
          <cell r="F668" t="str">
            <v>AMD POR Doc PPF 2019-20</v>
          </cell>
          <cell r="K668" t="str">
            <v>Practitioner psychologist</v>
          </cell>
          <cell r="M668" t="str">
            <v/>
          </cell>
          <cell r="P668" t="str">
            <v>Declaration</v>
          </cell>
          <cell r="Q668" t="str">
            <v/>
          </cell>
          <cell r="W668" t="str">
            <v/>
          </cell>
          <cell r="AA668" t="str">
            <v>1. Reconfirm Approval</v>
          </cell>
        </row>
        <row r="669">
          <cell r="F669" t="str">
            <v>AMD SHE Doc PPCL 2019-20</v>
          </cell>
          <cell r="K669" t="str">
            <v>Practitioner psychologist</v>
          </cell>
          <cell r="M669" t="str">
            <v/>
          </cell>
          <cell r="P669" t="str">
            <v>Declaration</v>
          </cell>
          <cell r="Q669" t="str">
            <v/>
          </cell>
          <cell r="W669" t="str">
            <v/>
          </cell>
          <cell r="AA669" t="str">
            <v>1. Reconfirm Approval</v>
          </cell>
        </row>
        <row r="670">
          <cell r="F670" t="str">
            <v>AMD SHE Doc PPE 2019-20</v>
          </cell>
          <cell r="K670" t="str">
            <v>Practitioner psychologist</v>
          </cell>
          <cell r="M670" t="str">
            <v/>
          </cell>
          <cell r="P670" t="str">
            <v>Declaration</v>
          </cell>
          <cell r="Q670" t="str">
            <v/>
          </cell>
          <cell r="W670" t="str">
            <v/>
          </cell>
          <cell r="AA670" t="str">
            <v>1. Reconfirm Approval</v>
          </cell>
        </row>
        <row r="671">
          <cell r="F671" t="str">
            <v>AMA CAR DOC PPE 2019-20 POSTAL</v>
          </cell>
          <cell r="K671" t="str">
            <v>Practitioner psychologist</v>
          </cell>
          <cell r="M671" t="str">
            <v/>
          </cell>
          <cell r="P671" t="str">
            <v>Audit</v>
          </cell>
          <cell r="Q671" t="str">
            <v>Postal</v>
          </cell>
          <cell r="W671" t="str">
            <v>No</v>
          </cell>
          <cell r="AA671" t="str">
            <v>1. Reconfirm Approval</v>
          </cell>
        </row>
        <row r="672">
          <cell r="F672" t="str">
            <v>AMA CIU Doc PPCO 2019-20 POSTAL</v>
          </cell>
          <cell r="K672" t="str">
            <v>Practitioner psychologist</v>
          </cell>
          <cell r="M672" t="str">
            <v/>
          </cell>
          <cell r="P672" t="str">
            <v>Audit</v>
          </cell>
          <cell r="Q672" t="str">
            <v>Postal</v>
          </cell>
          <cell r="W672" t="str">
            <v>Yes</v>
          </cell>
          <cell r="AA672" t="str">
            <v>1. Reconfirm Approval</v>
          </cell>
        </row>
        <row r="673">
          <cell r="F673" t="str">
            <v>AMA GCU Doc PPCO 2019-20 POSTAL</v>
          </cell>
          <cell r="K673" t="str">
            <v>Practitioner psychologist</v>
          </cell>
          <cell r="M673" t="str">
            <v/>
          </cell>
          <cell r="P673" t="str">
            <v>Audit</v>
          </cell>
          <cell r="Q673" t="str">
            <v>Postal</v>
          </cell>
          <cell r="W673" t="str">
            <v>Yes</v>
          </cell>
          <cell r="AA673" t="str">
            <v>1. Reconfirm Approval</v>
          </cell>
        </row>
        <row r="674">
          <cell r="F674" t="str">
            <v>AMA GCU Doc PPCO 2019-20 POSTAL</v>
          </cell>
          <cell r="K674" t="str">
            <v>Practitioner psychologist</v>
          </cell>
          <cell r="M674" t="str">
            <v/>
          </cell>
          <cell r="P674" t="str">
            <v>Audit</v>
          </cell>
          <cell r="Q674" t="str">
            <v>Postal</v>
          </cell>
          <cell r="W674" t="str">
            <v>Yes</v>
          </cell>
          <cell r="AA674" t="str">
            <v>1. Reconfirm Approval</v>
          </cell>
        </row>
        <row r="675">
          <cell r="F675" t="str">
            <v>AMD SOU Doc PPCL 2019-20</v>
          </cell>
          <cell r="K675" t="str">
            <v>Practitioner psychologist</v>
          </cell>
          <cell r="M675" t="str">
            <v/>
          </cell>
          <cell r="P675" t="str">
            <v>Declaration</v>
          </cell>
          <cell r="Q675" t="str">
            <v/>
          </cell>
          <cell r="W675" t="str">
            <v/>
          </cell>
          <cell r="AA675" t="str">
            <v>1. Reconfirm Approval</v>
          </cell>
        </row>
        <row r="676">
          <cell r="F676" t="str">
            <v>AMD SOU Doc PPE 2019-20</v>
          </cell>
          <cell r="K676" t="str">
            <v>Practitioner psychologist</v>
          </cell>
          <cell r="M676" t="str">
            <v/>
          </cell>
          <cell r="P676" t="str">
            <v>Declaration</v>
          </cell>
          <cell r="Q676" t="str">
            <v/>
          </cell>
          <cell r="W676" t="str">
            <v/>
          </cell>
          <cell r="AA676" t="str">
            <v>1. Reconfirm Approval</v>
          </cell>
        </row>
        <row r="677">
          <cell r="F677" t="str">
            <v>AMD SOU Doc PPH 2019-20</v>
          </cell>
          <cell r="K677" t="str">
            <v>Practitioner psychologist</v>
          </cell>
          <cell r="M677" t="str">
            <v/>
          </cell>
          <cell r="P677" t="str">
            <v>Declaration</v>
          </cell>
          <cell r="Q677" t="str">
            <v/>
          </cell>
          <cell r="W677" t="str">
            <v/>
          </cell>
          <cell r="AA677" t="str">
            <v>1. Reconfirm Approval</v>
          </cell>
        </row>
        <row r="678">
          <cell r="F678" t="str">
            <v>AMD SOU Doc PPH 2019-20</v>
          </cell>
          <cell r="K678" t="str">
            <v>Practitioner psychologist</v>
          </cell>
          <cell r="M678" t="str">
            <v/>
          </cell>
          <cell r="P678" t="str">
            <v>Declaration</v>
          </cell>
          <cell r="Q678" t="str">
            <v/>
          </cell>
          <cell r="W678" t="str">
            <v/>
          </cell>
          <cell r="AA678" t="str">
            <v>1. Reconfirm Approval</v>
          </cell>
        </row>
        <row r="679">
          <cell r="F679" t="str">
            <v>AMD SOU MPhil PPH 2019-20</v>
          </cell>
          <cell r="K679" t="str">
            <v>Practitioner psychologist</v>
          </cell>
          <cell r="M679" t="str">
            <v/>
          </cell>
          <cell r="P679" t="str">
            <v>Declaration</v>
          </cell>
          <cell r="Q679" t="str">
            <v/>
          </cell>
          <cell r="W679" t="str">
            <v/>
          </cell>
          <cell r="AA679" t="str">
            <v>1. Reconfirm Approval</v>
          </cell>
        </row>
        <row r="680">
          <cell r="F680" t="str">
            <v>AMD SOU MPhil PPH 2019-20</v>
          </cell>
          <cell r="K680" t="str">
            <v>Practitioner psychologist</v>
          </cell>
          <cell r="M680" t="str">
            <v/>
          </cell>
          <cell r="P680" t="str">
            <v>Declaration</v>
          </cell>
          <cell r="Q680" t="str">
            <v/>
          </cell>
          <cell r="W680" t="str">
            <v/>
          </cell>
          <cell r="AA680" t="str">
            <v>1. Reconfirm Approval</v>
          </cell>
        </row>
        <row r="681">
          <cell r="F681" t="str">
            <v>AMA GCU Doc PPH 2019-20 POSTAL</v>
          </cell>
          <cell r="K681" t="str">
            <v>Practitioner psychologist</v>
          </cell>
          <cell r="M681" t="str">
            <v/>
          </cell>
          <cell r="P681" t="str">
            <v>Audit</v>
          </cell>
          <cell r="Q681" t="str">
            <v>Postal</v>
          </cell>
          <cell r="W681" t="str">
            <v>Yes</v>
          </cell>
          <cell r="AA681" t="str">
            <v>1. Reconfirm Approval</v>
          </cell>
        </row>
        <row r="682">
          <cell r="F682" t="str">
            <v>AMA GCU Doc PPS 2019-20 POSTAL</v>
          </cell>
          <cell r="K682" t="str">
            <v>Practitioner psychologist</v>
          </cell>
          <cell r="M682" t="str">
            <v/>
          </cell>
          <cell r="P682" t="str">
            <v>Audit</v>
          </cell>
          <cell r="Q682" t="str">
            <v>Postal</v>
          </cell>
          <cell r="W682" t="str">
            <v>Yes</v>
          </cell>
          <cell r="AA682" t="str">
            <v>1. Reconfirm Approval</v>
          </cell>
        </row>
        <row r="683">
          <cell r="F683" t="str">
            <v>AMA GCU Doc PPS 2019-20 POSTAL</v>
          </cell>
          <cell r="K683" t="str">
            <v>Practitioner psychologist</v>
          </cell>
          <cell r="M683" t="str">
            <v/>
          </cell>
          <cell r="P683" t="str">
            <v>Audit</v>
          </cell>
          <cell r="Q683" t="str">
            <v>Postal</v>
          </cell>
          <cell r="W683" t="str">
            <v>Yes</v>
          </cell>
          <cell r="AA683" t="str">
            <v>1. Reconfirm Approval</v>
          </cell>
        </row>
        <row r="684">
          <cell r="F684" t="str">
            <v>AMA GCU Doc PPH 2019-20 POSTAL</v>
          </cell>
          <cell r="K684" t="str">
            <v>Practitioner psychologist</v>
          </cell>
          <cell r="M684" t="str">
            <v/>
          </cell>
          <cell r="P684" t="str">
            <v>Audit</v>
          </cell>
          <cell r="Q684" t="str">
            <v>Postal</v>
          </cell>
          <cell r="W684" t="str">
            <v>Yes</v>
          </cell>
          <cell r="AA684" t="str">
            <v>1. Reconfirm Approval</v>
          </cell>
        </row>
        <row r="685">
          <cell r="F685" t="str">
            <v>AMD SUR Doc PPCL 2019-20</v>
          </cell>
          <cell r="K685" t="str">
            <v>Practitioner psychologist</v>
          </cell>
          <cell r="M685" t="str">
            <v/>
          </cell>
          <cell r="P685" t="str">
            <v>Declaration</v>
          </cell>
          <cell r="Q685" t="str">
            <v/>
          </cell>
          <cell r="W685" t="str">
            <v/>
          </cell>
          <cell r="AA685" t="str">
            <v>1. Reconfirm Approval</v>
          </cell>
        </row>
        <row r="686">
          <cell r="F686" t="str">
            <v>AMD SUR Doc PPCO 2019-20</v>
          </cell>
          <cell r="K686" t="str">
            <v>Practitioner psychologist</v>
          </cell>
          <cell r="M686" t="str">
            <v/>
          </cell>
          <cell r="P686" t="str">
            <v>Declaration</v>
          </cell>
          <cell r="Q686" t="str">
            <v/>
          </cell>
          <cell r="W686" t="str">
            <v/>
          </cell>
          <cell r="AA686" t="str">
            <v>1. Reconfirm Approval</v>
          </cell>
        </row>
        <row r="687">
          <cell r="F687" t="str">
            <v>AMD SUR Doc PPH 2019-20</v>
          </cell>
          <cell r="K687" t="str">
            <v>Practitioner psychologist</v>
          </cell>
          <cell r="M687" t="str">
            <v/>
          </cell>
          <cell r="P687" t="str">
            <v>Declaration</v>
          </cell>
          <cell r="Q687" t="str">
            <v/>
          </cell>
          <cell r="W687" t="str">
            <v/>
          </cell>
          <cell r="AA687" t="str">
            <v>1. Reconfirm Approval</v>
          </cell>
        </row>
        <row r="688">
          <cell r="F688" t="str">
            <v>AMD SUR Doc PPH 2019-20</v>
          </cell>
          <cell r="K688" t="str">
            <v>Practitioner psychologist</v>
          </cell>
          <cell r="M688" t="str">
            <v/>
          </cell>
          <cell r="P688" t="str">
            <v>Declaration</v>
          </cell>
          <cell r="Q688" t="str">
            <v/>
          </cell>
          <cell r="W688" t="str">
            <v/>
          </cell>
          <cell r="AA688" t="str">
            <v>1. Reconfirm Approval</v>
          </cell>
        </row>
        <row r="689">
          <cell r="F689" t="str">
            <v>AMD UWE PGDip PPH 2019-20</v>
          </cell>
          <cell r="K689" t="str">
            <v>Practitioner psychologist</v>
          </cell>
          <cell r="M689" t="str">
            <v/>
          </cell>
          <cell r="P689" t="str">
            <v>Declaration</v>
          </cell>
          <cell r="Q689" t="str">
            <v/>
          </cell>
          <cell r="W689" t="str">
            <v/>
          </cell>
          <cell r="AA689" t="str">
            <v>1. Reconfirm Approval</v>
          </cell>
        </row>
        <row r="690">
          <cell r="F690" t="str">
            <v>AMD UWE Doc PPH 2019-20</v>
          </cell>
          <cell r="K690" t="str">
            <v>Practitioner psychologist</v>
          </cell>
          <cell r="M690" t="str">
            <v/>
          </cell>
          <cell r="P690" t="str">
            <v>Declaration</v>
          </cell>
          <cell r="Q690" t="str">
            <v/>
          </cell>
          <cell r="W690" t="str">
            <v/>
          </cell>
          <cell r="AA690" t="str">
            <v>1. Reconfirm Approval</v>
          </cell>
        </row>
        <row r="691">
          <cell r="F691" t="str">
            <v>AMD UWE Doc PPCO 2019-20</v>
          </cell>
          <cell r="K691" t="str">
            <v>Practitioner psychologist</v>
          </cell>
          <cell r="M691" t="str">
            <v/>
          </cell>
          <cell r="P691" t="str">
            <v>Declaration</v>
          </cell>
          <cell r="Q691" t="str">
            <v/>
          </cell>
          <cell r="W691" t="str">
            <v/>
          </cell>
          <cell r="AA691" t="str">
            <v>1. Reconfirm Approval</v>
          </cell>
        </row>
        <row r="692">
          <cell r="F692" t="str">
            <v>AMD UWE Doc PPCO 2019-20</v>
          </cell>
          <cell r="K692" t="str">
            <v>Practitioner psychologist</v>
          </cell>
          <cell r="M692" t="str">
            <v/>
          </cell>
          <cell r="P692" t="str">
            <v>Declaration</v>
          </cell>
          <cell r="Q692" t="str">
            <v/>
          </cell>
          <cell r="W692" t="str">
            <v/>
          </cell>
          <cell r="AA692" t="str">
            <v>1. Reconfirm Approval</v>
          </cell>
        </row>
        <row r="693">
          <cell r="F693" t="str">
            <v>AMA OXH Doc PPCL 2019-20 POSTAL</v>
          </cell>
          <cell r="K693" t="str">
            <v>Practitioner psychologist</v>
          </cell>
          <cell r="M693" t="str">
            <v/>
          </cell>
          <cell r="P693" t="str">
            <v>Audit</v>
          </cell>
          <cell r="Q693" t="str">
            <v>Postal</v>
          </cell>
          <cell r="W693" t="str">
            <v>Yes</v>
          </cell>
          <cell r="AA693" t="str">
            <v>1. Reconfirm Approval</v>
          </cell>
        </row>
        <row r="694">
          <cell r="F694" t="str">
            <v>AMA USW Doc PPCO 2019-20 POSTAL</v>
          </cell>
          <cell r="K694" t="str">
            <v>Practitioner psychologist</v>
          </cell>
          <cell r="M694" t="str">
            <v/>
          </cell>
          <cell r="P694" t="str">
            <v>Audit</v>
          </cell>
          <cell r="Q694" t="str">
            <v>Postal</v>
          </cell>
          <cell r="W694" t="str">
            <v>No</v>
          </cell>
          <cell r="AA694" t="str">
            <v>1. Reconfirm Approval</v>
          </cell>
        </row>
        <row r="695">
          <cell r="F695" t="str">
            <v>AMA USW Doc PPCO 2019-20 POSTAL</v>
          </cell>
          <cell r="K695" t="str">
            <v>Practitioner psychologist</v>
          </cell>
          <cell r="M695" t="str">
            <v/>
          </cell>
          <cell r="P695" t="str">
            <v>Audit</v>
          </cell>
          <cell r="Q695" t="str">
            <v>Postal</v>
          </cell>
          <cell r="W695" t="str">
            <v>No</v>
          </cell>
          <cell r="AA695" t="str">
            <v>1. Reconfirm Approval</v>
          </cell>
        </row>
        <row r="696">
          <cell r="F696" t="str">
            <v>AMA STI Doc PPH 2019-20 POSTAL</v>
          </cell>
          <cell r="K696" t="str">
            <v>Practitioner psychologist</v>
          </cell>
          <cell r="M696" t="str">
            <v/>
          </cell>
          <cell r="P696" t="str">
            <v>Audit</v>
          </cell>
          <cell r="Q696" t="str">
            <v>Postal</v>
          </cell>
          <cell r="W696" t="str">
            <v>Yes</v>
          </cell>
          <cell r="AA696" t="str">
            <v>1. Reconfirm Approval</v>
          </cell>
        </row>
        <row r="697">
          <cell r="F697" t="str">
            <v>AMA STI Doc PPH 2019-20 POSTAL</v>
          </cell>
          <cell r="K697" t="str">
            <v>Practitioner psychologist</v>
          </cell>
          <cell r="M697" t="str">
            <v/>
          </cell>
          <cell r="P697" t="str">
            <v>Audit</v>
          </cell>
          <cell r="Q697" t="str">
            <v>Postal</v>
          </cell>
          <cell r="W697" t="str">
            <v>Yes</v>
          </cell>
          <cell r="AA697" t="str">
            <v>1. Reconfirm Approval</v>
          </cell>
        </row>
        <row r="698">
          <cell r="F698" t="str">
            <v>AMA WOL Doc PPCO 2019-20 POSTAL</v>
          </cell>
          <cell r="K698" t="str">
            <v>Practitioner psychologist</v>
          </cell>
          <cell r="M698" t="str">
            <v/>
          </cell>
          <cell r="P698" t="str">
            <v>Audit</v>
          </cell>
          <cell r="Q698" t="str">
            <v>Postal</v>
          </cell>
          <cell r="W698" t="str">
            <v>No</v>
          </cell>
          <cell r="AA698" t="str">
            <v>1. Reconfirm Approval</v>
          </cell>
        </row>
        <row r="699">
          <cell r="F699" t="str">
            <v>AMA WOL Doc PPCO 2019-20 POSTAL</v>
          </cell>
          <cell r="K699" t="str">
            <v>Practitioner psychologist</v>
          </cell>
          <cell r="M699" t="str">
            <v/>
          </cell>
          <cell r="P699" t="str">
            <v>Audit</v>
          </cell>
          <cell r="Q699" t="str">
            <v>Postal</v>
          </cell>
          <cell r="W699" t="str">
            <v>No</v>
          </cell>
          <cell r="AA699" t="str">
            <v>1. Reconfirm Approval</v>
          </cell>
        </row>
        <row r="700">
          <cell r="F700" t="str">
            <v>AMD SAL BSc (Hons) PO 2019-20</v>
          </cell>
          <cell r="K700" t="str">
            <v>Prosthetist / orthotist</v>
          </cell>
          <cell r="M700" t="str">
            <v/>
          </cell>
          <cell r="P700" t="str">
            <v>Declaration</v>
          </cell>
          <cell r="Q700" t="str">
            <v/>
          </cell>
          <cell r="W700" t="str">
            <v/>
          </cell>
          <cell r="AA700" t="str">
            <v>1. Reconfirm Approval</v>
          </cell>
        </row>
        <row r="701">
          <cell r="F701" t="str">
            <v>AMA STR BSc (Hons) PO 2019-20 POSTAL</v>
          </cell>
          <cell r="K701" t="str">
            <v>Prosthetist / orthotist</v>
          </cell>
          <cell r="M701" t="str">
            <v/>
          </cell>
          <cell r="P701" t="str">
            <v>Audit</v>
          </cell>
          <cell r="Q701" t="str">
            <v>Postal</v>
          </cell>
          <cell r="W701" t="str">
            <v>Yes</v>
          </cell>
          <cell r="AA701" t="str">
            <v>1. Reconfirm Approval</v>
          </cell>
        </row>
        <row r="702">
          <cell r="F702" t="str">
            <v>AMA BAN BSc (Hons) DRAD 2019-20</v>
          </cell>
          <cell r="K702" t="str">
            <v>Radiographer</v>
          </cell>
          <cell r="M702" t="str">
            <v/>
          </cell>
          <cell r="P702" t="str">
            <v>Audit</v>
          </cell>
          <cell r="Q702" t="str">
            <v>Assessment Day</v>
          </cell>
          <cell r="W702" t="str">
            <v>No</v>
          </cell>
          <cell r="AA702" t="str">
            <v>1. Reconfirm Approval</v>
          </cell>
        </row>
        <row r="703">
          <cell r="F703" t="str">
            <v>AMD BCU BSc (Hons) DRad 2019-20</v>
          </cell>
          <cell r="K703" t="str">
            <v>Radiographer</v>
          </cell>
          <cell r="M703" t="str">
            <v/>
          </cell>
          <cell r="P703" t="str">
            <v>Declaration</v>
          </cell>
          <cell r="Q703" t="str">
            <v/>
          </cell>
          <cell r="W703" t="str">
            <v/>
          </cell>
          <cell r="AA703" t="str">
            <v>1. Reconfirm Approval</v>
          </cell>
        </row>
        <row r="704">
          <cell r="F704" t="str">
            <v>AMD BCU BSc (Hons) DRad 2019-20</v>
          </cell>
          <cell r="K704" t="str">
            <v>Radiographer</v>
          </cell>
          <cell r="M704" t="str">
            <v/>
          </cell>
          <cell r="P704" t="str">
            <v>Declaration</v>
          </cell>
          <cell r="Q704" t="str">
            <v/>
          </cell>
          <cell r="W704" t="str">
            <v/>
          </cell>
          <cell r="AA704" t="str">
            <v>1. Reconfirm Approval</v>
          </cell>
        </row>
        <row r="705">
          <cell r="F705" t="str">
            <v>AMD BCU BSc (Hons) TRAD 2019-20</v>
          </cell>
          <cell r="K705" t="str">
            <v>Radiographer</v>
          </cell>
          <cell r="M705" t="str">
            <v/>
          </cell>
          <cell r="P705" t="str">
            <v>Declaration</v>
          </cell>
          <cell r="Q705" t="str">
            <v/>
          </cell>
          <cell r="W705" t="str">
            <v/>
          </cell>
          <cell r="AA705" t="str">
            <v>1. Reconfirm Approval</v>
          </cell>
        </row>
        <row r="706">
          <cell r="F706" t="str">
            <v>AMD BCU BSc (Hons) TRAD 2019-20</v>
          </cell>
          <cell r="K706" t="str">
            <v>Radiographer</v>
          </cell>
          <cell r="M706" t="str">
            <v/>
          </cell>
          <cell r="P706" t="str">
            <v>Declaration</v>
          </cell>
          <cell r="Q706" t="str">
            <v/>
          </cell>
          <cell r="W706" t="str">
            <v/>
          </cell>
          <cell r="AA706" t="str">
            <v>1. Reconfirm Approval</v>
          </cell>
        </row>
        <row r="707">
          <cell r="F707" t="str">
            <v>AMD CCC BSc (Hons) DRad 2019-20</v>
          </cell>
          <cell r="K707" t="str">
            <v>Radiographer</v>
          </cell>
          <cell r="M707" t="str">
            <v/>
          </cell>
          <cell r="P707" t="str">
            <v>Declaration</v>
          </cell>
          <cell r="Q707" t="str">
            <v/>
          </cell>
          <cell r="W707" t="str">
            <v/>
          </cell>
          <cell r="AA707" t="str">
            <v>1. Reconfirm Approval</v>
          </cell>
        </row>
        <row r="708">
          <cell r="F708" t="str">
            <v>AMA CAR BSc (Hons) DRAD 2019-20</v>
          </cell>
          <cell r="K708" t="str">
            <v>Radiographer</v>
          </cell>
          <cell r="M708" t="str">
            <v/>
          </cell>
          <cell r="P708" t="str">
            <v>Audit</v>
          </cell>
          <cell r="Q708" t="str">
            <v>Assessment Day</v>
          </cell>
          <cell r="W708" t="str">
            <v>No</v>
          </cell>
          <cell r="AA708" t="str">
            <v>1. Reconfirm Approval</v>
          </cell>
        </row>
        <row r="709">
          <cell r="F709" t="str">
            <v>AMA CIU BSc (Hons) DRAD 2019-20</v>
          </cell>
          <cell r="K709" t="str">
            <v>Radiographer</v>
          </cell>
          <cell r="M709" t="str">
            <v/>
          </cell>
          <cell r="P709" t="str">
            <v>Audit</v>
          </cell>
          <cell r="Q709" t="str">
            <v>Assessment Day</v>
          </cell>
          <cell r="W709" t="str">
            <v>Yes</v>
          </cell>
          <cell r="AA709" t="str">
            <v>1. Reconfirm Approval</v>
          </cell>
        </row>
        <row r="710">
          <cell r="F710" t="str">
            <v>AMA CIU BSc (Hons) TRAD 2019-20</v>
          </cell>
          <cell r="K710" t="str">
            <v>Radiographer</v>
          </cell>
          <cell r="M710" t="str">
            <v/>
          </cell>
          <cell r="P710" t="str">
            <v>Audit</v>
          </cell>
          <cell r="Q710" t="str">
            <v>Assessment Day</v>
          </cell>
          <cell r="W710" t="str">
            <v>Yes</v>
          </cell>
          <cell r="AA710" t="str">
            <v>1. Reconfirm Approval</v>
          </cell>
        </row>
        <row r="711">
          <cell r="F711" t="str">
            <v>AMA GCU BSc (Hons) DRAD 2019-20</v>
          </cell>
          <cell r="K711" t="str">
            <v>Radiographer</v>
          </cell>
          <cell r="M711" t="str">
            <v/>
          </cell>
          <cell r="P711" t="str">
            <v>Audit</v>
          </cell>
          <cell r="Q711" t="str">
            <v>Assessment Day</v>
          </cell>
          <cell r="W711" t="str">
            <v>No</v>
          </cell>
          <cell r="AA711" t="str">
            <v>1. Reconfirm Approval</v>
          </cell>
        </row>
        <row r="712">
          <cell r="F712" t="str">
            <v>AMA KEE BSc (Hons) DRAD 2019-20</v>
          </cell>
          <cell r="K712" t="str">
            <v>Radiographer</v>
          </cell>
          <cell r="M712" t="str">
            <v/>
          </cell>
          <cell r="P712" t="str">
            <v>Audit</v>
          </cell>
          <cell r="Q712" t="str">
            <v>Assessment Day</v>
          </cell>
          <cell r="W712" t="str">
            <v>Yes</v>
          </cell>
          <cell r="AA712" t="str">
            <v>1. Reconfirm Approval</v>
          </cell>
        </row>
        <row r="713">
          <cell r="F713" t="str">
            <v>AMA LSB BSc (Hons) DRAD 2019-20</v>
          </cell>
          <cell r="K713" t="str">
            <v>Radiographer</v>
          </cell>
          <cell r="M713" t="str">
            <v/>
          </cell>
          <cell r="P713" t="str">
            <v>Audit</v>
          </cell>
          <cell r="Q713" t="str">
            <v>Assessment Day</v>
          </cell>
          <cell r="W713" t="str">
            <v>No</v>
          </cell>
          <cell r="AA713" t="str">
            <v>1. Reconfirm Approval</v>
          </cell>
        </row>
        <row r="714">
          <cell r="F714" t="str">
            <v>AMA LSB BSc (Hons) DRAD 2019-20</v>
          </cell>
          <cell r="K714" t="str">
            <v>Radiographer</v>
          </cell>
          <cell r="M714" t="str">
            <v/>
          </cell>
          <cell r="P714" t="str">
            <v>Audit</v>
          </cell>
          <cell r="Q714" t="str">
            <v>Assessment Day</v>
          </cell>
          <cell r="W714" t="str">
            <v>No</v>
          </cell>
          <cell r="AA714" t="str">
            <v>1. Reconfirm Approval</v>
          </cell>
        </row>
        <row r="715">
          <cell r="F715" t="str">
            <v>AMA LSB PGDip / MSc TRAD 2019-20</v>
          </cell>
          <cell r="K715" t="str">
            <v>Radiographer</v>
          </cell>
          <cell r="M715" t="str">
            <v/>
          </cell>
          <cell r="P715" t="str">
            <v>Audit</v>
          </cell>
          <cell r="Q715" t="str">
            <v>Assessment Day</v>
          </cell>
          <cell r="W715" t="str">
            <v>No</v>
          </cell>
          <cell r="AA715" t="str">
            <v>1. Reconfirm Approval</v>
          </cell>
        </row>
        <row r="716">
          <cell r="F716" t="str">
            <v>AMA LSB BSc (Hons) TRAD 2019-20</v>
          </cell>
          <cell r="K716" t="str">
            <v>Radiographer</v>
          </cell>
          <cell r="M716" t="str">
            <v/>
          </cell>
          <cell r="P716" t="str">
            <v>Audit</v>
          </cell>
          <cell r="Q716" t="str">
            <v>Assessment Day</v>
          </cell>
          <cell r="W716" t="str">
            <v>No</v>
          </cell>
          <cell r="AA716" t="str">
            <v>1. Reconfirm Approval</v>
          </cell>
        </row>
        <row r="717">
          <cell r="F717" t="str">
            <v>AMA LSB PGDip / MSc TRAD 2019-20</v>
          </cell>
          <cell r="K717" t="str">
            <v>Radiographer</v>
          </cell>
          <cell r="M717" t="str">
            <v/>
          </cell>
          <cell r="P717" t="str">
            <v>Audit</v>
          </cell>
          <cell r="Q717" t="str">
            <v>Assessment Day</v>
          </cell>
          <cell r="W717" t="str">
            <v>No</v>
          </cell>
          <cell r="AA717" t="str">
            <v>1. Reconfirm Approval</v>
          </cell>
        </row>
        <row r="718">
          <cell r="F718" t="str">
            <v>AMA QMU BSc (Hons) TRad 2019-20</v>
          </cell>
          <cell r="K718" t="str">
            <v>Radiographer</v>
          </cell>
          <cell r="M718" t="str">
            <v/>
          </cell>
          <cell r="P718" t="str">
            <v>Audit</v>
          </cell>
          <cell r="Q718" t="str">
            <v>Assessment Day</v>
          </cell>
          <cell r="W718" t="str">
            <v>Yes</v>
          </cell>
          <cell r="AA718" t="str">
            <v>1. Reconfirm Approval</v>
          </cell>
        </row>
        <row r="719">
          <cell r="F719" t="str">
            <v>AMA QMU BSc (Hons) DRad 2019-20</v>
          </cell>
          <cell r="K719" t="str">
            <v>Radiographer</v>
          </cell>
          <cell r="M719" t="str">
            <v/>
          </cell>
          <cell r="P719" t="str">
            <v>Audit</v>
          </cell>
          <cell r="Q719" t="str">
            <v>Assessment Day</v>
          </cell>
          <cell r="W719" t="str">
            <v>Yes</v>
          </cell>
          <cell r="AA719" t="str">
            <v>1. Reconfirm Approval</v>
          </cell>
        </row>
        <row r="720">
          <cell r="F720" t="str">
            <v>AMA QMU PGDip TRad 2019-20</v>
          </cell>
          <cell r="K720" t="str">
            <v>Radiographer</v>
          </cell>
          <cell r="M720" t="str">
            <v/>
          </cell>
          <cell r="P720" t="str">
            <v>Audit</v>
          </cell>
          <cell r="Q720" t="str">
            <v>Assessment Day</v>
          </cell>
          <cell r="W720" t="str">
            <v>Yes</v>
          </cell>
          <cell r="AA720" t="str">
            <v>1. Reconfirm Approval</v>
          </cell>
        </row>
        <row r="721">
          <cell r="F721" t="str">
            <v>AMA QMU PGDip / MSc DRad 2019-20</v>
          </cell>
          <cell r="K721" t="str">
            <v>Radiographer</v>
          </cell>
          <cell r="M721" t="str">
            <v/>
          </cell>
          <cell r="P721" t="str">
            <v>Audit</v>
          </cell>
          <cell r="Q721" t="str">
            <v>Assessment Day</v>
          </cell>
          <cell r="W721" t="str">
            <v>No</v>
          </cell>
          <cell r="AA721" t="str">
            <v>1. Reconfirm Approval</v>
          </cell>
        </row>
        <row r="722">
          <cell r="F722" t="str">
            <v>AMA QMU PGDip / MSc DRad 2019-20</v>
          </cell>
          <cell r="K722" t="str">
            <v>Radiographer</v>
          </cell>
          <cell r="M722" t="str">
            <v/>
          </cell>
          <cell r="P722" t="str">
            <v>Audit</v>
          </cell>
          <cell r="Q722" t="str">
            <v>Assessment Day</v>
          </cell>
          <cell r="W722" t="str">
            <v>No</v>
          </cell>
          <cell r="AA722" t="str">
            <v>1. Reconfirm Approval</v>
          </cell>
        </row>
        <row r="723">
          <cell r="F723" t="str">
            <v>AMA RGU BSc (Hons) DRAD 2019-20</v>
          </cell>
          <cell r="K723" t="str">
            <v>Radiographer</v>
          </cell>
          <cell r="M723" t="str">
            <v/>
          </cell>
          <cell r="P723" t="str">
            <v>Audit</v>
          </cell>
          <cell r="Q723" t="str">
            <v>Assessment Day</v>
          </cell>
          <cell r="W723" t="str">
            <v>No</v>
          </cell>
          <cell r="AA723" t="str">
            <v>1. Reconfirm Approval</v>
          </cell>
        </row>
        <row r="724">
          <cell r="F724" t="str">
            <v>AMA RGU BSc (Hons) / MSc DRAD 2019-20</v>
          </cell>
          <cell r="K724" t="str">
            <v>Radiographer</v>
          </cell>
          <cell r="M724" t="str">
            <v/>
          </cell>
          <cell r="P724" t="str">
            <v>Audit</v>
          </cell>
          <cell r="Q724" t="str">
            <v>Assessment Day</v>
          </cell>
          <cell r="W724" t="str">
            <v>Yes</v>
          </cell>
          <cell r="AA724" t="str">
            <v>1. Reconfirm Approval</v>
          </cell>
        </row>
        <row r="725">
          <cell r="F725" t="str">
            <v>AMA RGU BSc (Hons) / MSc DRAD 2019-20</v>
          </cell>
          <cell r="K725" t="str">
            <v>Radiographer</v>
          </cell>
          <cell r="M725" t="str">
            <v/>
          </cell>
          <cell r="P725" t="str">
            <v>Audit</v>
          </cell>
          <cell r="Q725" t="str">
            <v>Assessment Day</v>
          </cell>
          <cell r="W725" t="str">
            <v>Yes</v>
          </cell>
          <cell r="AA725" t="str">
            <v>1. Reconfirm Approval</v>
          </cell>
        </row>
        <row r="726">
          <cell r="F726" t="str">
            <v>AMA TEE BSc (Hons) DRAD 2019-20</v>
          </cell>
          <cell r="K726" t="str">
            <v>Radiographer</v>
          </cell>
          <cell r="M726" t="str">
            <v/>
          </cell>
          <cell r="P726" t="str">
            <v>Audit</v>
          </cell>
          <cell r="Q726" t="str">
            <v>Assessment Day</v>
          </cell>
          <cell r="W726" t="str">
            <v>Yes</v>
          </cell>
          <cell r="AA726" t="str">
            <v>1. Reconfirm Approval</v>
          </cell>
        </row>
        <row r="727">
          <cell r="F727" t="str">
            <v>AMA TEE MSc DRAD 2019-20</v>
          </cell>
          <cell r="K727" t="str">
            <v>Radiographer</v>
          </cell>
          <cell r="M727" t="str">
            <v/>
          </cell>
          <cell r="P727" t="str">
            <v>Audit</v>
          </cell>
          <cell r="Q727" t="str">
            <v>Assessment Day</v>
          </cell>
          <cell r="W727" t="str">
            <v>Yes</v>
          </cell>
          <cell r="AA727" t="str">
            <v>1. Reconfirm Approval</v>
          </cell>
        </row>
        <row r="728">
          <cell r="F728" t="str">
            <v>AMD SGU BSc (Hons) DRAD 2019-20</v>
          </cell>
          <cell r="K728" t="str">
            <v>Radiographer</v>
          </cell>
          <cell r="M728" t="str">
            <v/>
          </cell>
          <cell r="P728" t="str">
            <v>Declaration</v>
          </cell>
          <cell r="Q728" t="str">
            <v/>
          </cell>
          <cell r="W728" t="str">
            <v/>
          </cell>
          <cell r="AA728" t="str">
            <v>1. Reconfirm Approval</v>
          </cell>
        </row>
        <row r="729">
          <cell r="F729" t="str">
            <v>AMD SGU BSc (Hons) TRAD 2019-20</v>
          </cell>
          <cell r="K729" t="str">
            <v>Radiographer</v>
          </cell>
          <cell r="M729" t="str">
            <v/>
          </cell>
          <cell r="P729" t="str">
            <v>Declaration</v>
          </cell>
          <cell r="Q729" t="str">
            <v/>
          </cell>
          <cell r="W729" t="str">
            <v/>
          </cell>
          <cell r="AA729" t="str">
            <v>1. Reconfirm Approval</v>
          </cell>
        </row>
        <row r="730">
          <cell r="F730" t="str">
            <v>AMA ULS BSc (Hons) DRAD 2019-20</v>
          </cell>
          <cell r="K730" t="str">
            <v>Radiographer</v>
          </cell>
          <cell r="M730" t="str">
            <v/>
          </cell>
          <cell r="P730" t="str">
            <v>Audit</v>
          </cell>
          <cell r="Q730" t="str">
            <v>Assessment Day</v>
          </cell>
          <cell r="W730" t="str">
            <v>No</v>
          </cell>
          <cell r="AA730" t="str">
            <v>1. Reconfirm Approval</v>
          </cell>
        </row>
        <row r="731">
          <cell r="F731" t="str">
            <v>AMA ULS BSc (Hons) TRAD 2019-20</v>
          </cell>
          <cell r="K731" t="str">
            <v>Radiographer</v>
          </cell>
          <cell r="M731" t="str">
            <v/>
          </cell>
          <cell r="P731" t="str">
            <v>Audit</v>
          </cell>
          <cell r="Q731" t="str">
            <v>Assessment Day</v>
          </cell>
          <cell r="W731" t="str">
            <v>Yes</v>
          </cell>
          <cell r="AA731" t="str">
            <v>1. Reconfirm Approval</v>
          </cell>
        </row>
        <row r="732">
          <cell r="F732" t="str">
            <v>AMD BRA BSc (Hons) DRAD 2019-20</v>
          </cell>
          <cell r="K732" t="str">
            <v>Radiographer</v>
          </cell>
          <cell r="M732" t="str">
            <v/>
          </cell>
          <cell r="P732" t="str">
            <v>Declaration</v>
          </cell>
          <cell r="Q732" t="str">
            <v/>
          </cell>
          <cell r="W732" t="str">
            <v/>
          </cell>
          <cell r="AA732" t="str">
            <v>1. Reconfirm Approval</v>
          </cell>
        </row>
        <row r="733">
          <cell r="F733" t="str">
            <v>AMD CUM BSc (Hons) DRAD 2019-20</v>
          </cell>
          <cell r="K733" t="str">
            <v>Radiographer</v>
          </cell>
          <cell r="M733" t="str">
            <v/>
          </cell>
          <cell r="P733" t="str">
            <v>Declaration</v>
          </cell>
          <cell r="Q733" t="str">
            <v/>
          </cell>
          <cell r="W733" t="str">
            <v/>
          </cell>
          <cell r="AA733" t="str">
            <v>1. Reconfirm Approval</v>
          </cell>
        </row>
        <row r="734">
          <cell r="F734" t="str">
            <v>AMD DER BSc (Hons) DRad 2019-20</v>
          </cell>
          <cell r="K734" t="str">
            <v>Radiographer</v>
          </cell>
          <cell r="M734" t="str">
            <v/>
          </cell>
          <cell r="P734" t="str">
            <v>Declaration</v>
          </cell>
          <cell r="Q734" t="str">
            <v/>
          </cell>
          <cell r="W734" t="str">
            <v/>
          </cell>
          <cell r="AA734" t="str">
            <v>1. Reconfirm Approval</v>
          </cell>
        </row>
        <row r="735">
          <cell r="F735" t="str">
            <v>AMD DER MSc DRAD 2019-20</v>
          </cell>
          <cell r="K735" t="str">
            <v>Radiographer</v>
          </cell>
          <cell r="M735" t="str">
            <v/>
          </cell>
          <cell r="P735" t="str">
            <v>Declaration</v>
          </cell>
          <cell r="Q735" t="str">
            <v/>
          </cell>
          <cell r="W735" t="str">
            <v/>
          </cell>
          <cell r="AA735" t="str">
            <v>1. Reconfirm Approval</v>
          </cell>
        </row>
        <row r="736">
          <cell r="F736" t="str">
            <v>AMD EXE BSc (Hons) DRAD 2019-20</v>
          </cell>
          <cell r="K736" t="str">
            <v>Radiographer</v>
          </cell>
          <cell r="M736" t="str">
            <v/>
          </cell>
          <cell r="P736" t="str">
            <v>Declaration</v>
          </cell>
          <cell r="Q736" t="str">
            <v/>
          </cell>
          <cell r="W736" t="str">
            <v/>
          </cell>
          <cell r="AA736" t="str">
            <v>1. Reconfirm Approval</v>
          </cell>
        </row>
        <row r="737">
          <cell r="F737" t="str">
            <v>AMD HER BSc (Hons) DRad 2019-20</v>
          </cell>
          <cell r="K737" t="str">
            <v>Radiographer</v>
          </cell>
          <cell r="M737" t="str">
            <v/>
          </cell>
          <cell r="P737" t="str">
            <v>Declaration</v>
          </cell>
          <cell r="Q737" t="str">
            <v/>
          </cell>
          <cell r="W737" t="str">
            <v/>
          </cell>
          <cell r="AA737" t="str">
            <v>1. Reconfirm Approval</v>
          </cell>
        </row>
        <row r="738">
          <cell r="F738" t="str">
            <v>AMD HER BSc (Hons) TRAD 2019-20</v>
          </cell>
          <cell r="K738" t="str">
            <v>Radiographer</v>
          </cell>
          <cell r="M738" t="str">
            <v/>
          </cell>
          <cell r="P738" t="str">
            <v>Declaration</v>
          </cell>
          <cell r="Q738" t="str">
            <v/>
          </cell>
          <cell r="W738" t="str">
            <v/>
          </cell>
          <cell r="AA738" t="str">
            <v>1. Reconfirm Approval</v>
          </cell>
        </row>
        <row r="739">
          <cell r="F739" t="str">
            <v>AMD LEE BSc (Hons) DRAD 2019-20</v>
          </cell>
          <cell r="K739" t="str">
            <v>Radiographer</v>
          </cell>
          <cell r="M739" t="str">
            <v/>
          </cell>
          <cell r="P739" t="str">
            <v>Declaration</v>
          </cell>
          <cell r="Q739" t="str">
            <v/>
          </cell>
          <cell r="W739" t="str">
            <v/>
          </cell>
          <cell r="AA739" t="str">
            <v>1. Reconfirm Approval</v>
          </cell>
        </row>
        <row r="740">
          <cell r="F740" t="str">
            <v>AMD LIV BSc (Hons) DRAD 2019-20</v>
          </cell>
          <cell r="K740" t="str">
            <v>Radiographer</v>
          </cell>
          <cell r="M740" t="str">
            <v/>
          </cell>
          <cell r="P740" t="str">
            <v>Declaration</v>
          </cell>
          <cell r="Q740" t="str">
            <v/>
          </cell>
          <cell r="W740" t="str">
            <v/>
          </cell>
          <cell r="AA740" t="str">
            <v>1. Reconfirm Approval</v>
          </cell>
        </row>
        <row r="741">
          <cell r="F741" t="str">
            <v>AMD LIV BSc (Hons) TRAD 2019-20</v>
          </cell>
          <cell r="K741" t="str">
            <v>Radiographer</v>
          </cell>
          <cell r="M741" t="str">
            <v/>
          </cell>
          <cell r="P741" t="str">
            <v>Declaration</v>
          </cell>
          <cell r="Q741" t="str">
            <v/>
          </cell>
          <cell r="W741" t="str">
            <v/>
          </cell>
          <cell r="AA741" t="str">
            <v>1. Reconfirm Approval</v>
          </cell>
        </row>
        <row r="742">
          <cell r="F742" t="str">
            <v>AMD LIV PGDip TRAD 2019-20</v>
          </cell>
          <cell r="K742" t="str">
            <v>Radiographer</v>
          </cell>
          <cell r="M742" t="str">
            <v/>
          </cell>
          <cell r="P742" t="str">
            <v>Declaration</v>
          </cell>
          <cell r="Q742" t="str">
            <v/>
          </cell>
          <cell r="W742" t="str">
            <v/>
          </cell>
          <cell r="AA742" t="str">
            <v>1. Reconfirm Approval</v>
          </cell>
        </row>
        <row r="743">
          <cell r="F743" t="str">
            <v>AMD POR BSc (Hons) DRad 2019-20</v>
          </cell>
          <cell r="K743" t="str">
            <v>Radiographer</v>
          </cell>
          <cell r="M743" t="str">
            <v/>
          </cell>
          <cell r="P743" t="str">
            <v>Declaration</v>
          </cell>
          <cell r="Q743" t="str">
            <v/>
          </cell>
          <cell r="W743" t="str">
            <v/>
          </cell>
          <cell r="AA743" t="str">
            <v>1. Reconfirm Approval</v>
          </cell>
        </row>
        <row r="744">
          <cell r="F744" t="str">
            <v>AMD POR BSc (Hons) TRad 2019-20</v>
          </cell>
          <cell r="K744" t="str">
            <v>Radiographer</v>
          </cell>
          <cell r="M744" t="str">
            <v/>
          </cell>
          <cell r="N744">
            <v>43956</v>
          </cell>
          <cell r="P744" t="str">
            <v>Declaration</v>
          </cell>
          <cell r="Q744" t="str">
            <v/>
          </cell>
          <cell r="W744" t="str">
            <v/>
          </cell>
          <cell r="AA744" t="str">
            <v/>
          </cell>
        </row>
        <row r="745">
          <cell r="F745" t="str">
            <v>AMD SAL BSc (Hons) DRad 2019-20</v>
          </cell>
          <cell r="K745" t="str">
            <v>Radiographer</v>
          </cell>
          <cell r="M745" t="str">
            <v/>
          </cell>
          <cell r="P745" t="str">
            <v>Declaration</v>
          </cell>
          <cell r="Q745" t="str">
            <v/>
          </cell>
          <cell r="W745" t="str">
            <v/>
          </cell>
          <cell r="AA745" t="str">
            <v>1. Reconfirm Approval</v>
          </cell>
        </row>
        <row r="746">
          <cell r="F746" t="str">
            <v>AMA CAR BSc (Hons) TRAD 2019-20 POSTAL</v>
          </cell>
          <cell r="K746" t="str">
            <v>Radiographer</v>
          </cell>
          <cell r="M746" t="str">
            <v/>
          </cell>
          <cell r="P746" t="str">
            <v>Audit</v>
          </cell>
          <cell r="Q746" t="str">
            <v>Postal</v>
          </cell>
          <cell r="W746" t="str">
            <v>No</v>
          </cell>
          <cell r="AA746" t="str">
            <v>1. Reconfirm Approval</v>
          </cell>
        </row>
        <row r="747">
          <cell r="F747" t="str">
            <v>AMA GCU BSc (Hons) TRAD 2019-20 POSTAL</v>
          </cell>
          <cell r="K747" t="str">
            <v>Radiographer</v>
          </cell>
          <cell r="M747" t="str">
            <v/>
          </cell>
          <cell r="P747" t="str">
            <v>Audit</v>
          </cell>
          <cell r="Q747" t="str">
            <v>Postal</v>
          </cell>
          <cell r="W747" t="str">
            <v>No</v>
          </cell>
          <cell r="AA747" t="str">
            <v>1. Reconfirm Approval</v>
          </cell>
        </row>
        <row r="748">
          <cell r="F748" t="str">
            <v>AMD UCS BSc (Hons) TRAD 2019-20</v>
          </cell>
          <cell r="K748" t="str">
            <v>Radiographer</v>
          </cell>
          <cell r="M748" t="str">
            <v/>
          </cell>
          <cell r="P748" t="str">
            <v>Declaration</v>
          </cell>
          <cell r="Q748" t="str">
            <v/>
          </cell>
          <cell r="W748" t="str">
            <v/>
          </cell>
          <cell r="AA748" t="str">
            <v>1. Reconfirm Approval</v>
          </cell>
        </row>
        <row r="749">
          <cell r="F749" t="str">
            <v>AMD UCS BSc (Hons) DRAD 2019-20</v>
          </cell>
          <cell r="K749" t="str">
            <v>Radiographer</v>
          </cell>
          <cell r="M749" t="str">
            <v/>
          </cell>
          <cell r="P749" t="str">
            <v>Declaration</v>
          </cell>
          <cell r="Q749" t="str">
            <v/>
          </cell>
          <cell r="W749" t="str">
            <v/>
          </cell>
          <cell r="AA749" t="str">
            <v>1. Reconfirm Approval</v>
          </cell>
        </row>
        <row r="750">
          <cell r="F750" t="str">
            <v>AMD UWE BSc (Hons) TRAD 2019-20</v>
          </cell>
          <cell r="K750" t="str">
            <v>Radiographer</v>
          </cell>
          <cell r="M750" t="str">
            <v/>
          </cell>
          <cell r="P750" t="str">
            <v>Declaration</v>
          </cell>
          <cell r="Q750" t="str">
            <v/>
          </cell>
          <cell r="W750" t="str">
            <v/>
          </cell>
          <cell r="AA750" t="str">
            <v>1. Reconfirm Approval</v>
          </cell>
        </row>
        <row r="751">
          <cell r="F751" t="str">
            <v>AMD UWE BSc (Hons) DRAD 2019-20</v>
          </cell>
          <cell r="K751" t="str">
            <v>Radiographer</v>
          </cell>
          <cell r="M751" t="str">
            <v/>
          </cell>
          <cell r="P751" t="str">
            <v>Declaration</v>
          </cell>
          <cell r="Q751" t="str">
            <v/>
          </cell>
          <cell r="W751" t="str">
            <v/>
          </cell>
          <cell r="AA751" t="str">
            <v>1. Reconfirm Approval</v>
          </cell>
        </row>
        <row r="752">
          <cell r="F752" t="str">
            <v>AMA SHU MSc TRAD 2019-20 POSTAL</v>
          </cell>
          <cell r="K752" t="str">
            <v>Radiographer</v>
          </cell>
          <cell r="M752" t="str">
            <v/>
          </cell>
          <cell r="P752" t="str">
            <v>Audit</v>
          </cell>
          <cell r="Q752" t="str">
            <v>Postal</v>
          </cell>
          <cell r="W752" t="str">
            <v>Yes</v>
          </cell>
          <cell r="AA752" t="str">
            <v>1. Reconfirm Approval</v>
          </cell>
        </row>
        <row r="753">
          <cell r="F753" t="str">
            <v>AMD BCU BSc (Hons) SL 2019-20</v>
          </cell>
          <cell r="K753" t="str">
            <v>Speech and language therapist</v>
          </cell>
          <cell r="M753" t="str">
            <v/>
          </cell>
          <cell r="P753" t="str">
            <v>Declaration</v>
          </cell>
          <cell r="Q753" t="str">
            <v/>
          </cell>
          <cell r="W753" t="str">
            <v/>
          </cell>
          <cell r="AA753" t="str">
            <v>1. Reconfirm Approval</v>
          </cell>
        </row>
        <row r="754">
          <cell r="F754" t="str">
            <v>AMD BCU BSc (Hons) SL 2019-20</v>
          </cell>
          <cell r="K754" t="str">
            <v>Speech and language therapist</v>
          </cell>
          <cell r="M754" t="str">
            <v/>
          </cell>
          <cell r="P754" t="str">
            <v>Declaration</v>
          </cell>
          <cell r="Q754" t="str">
            <v/>
          </cell>
          <cell r="W754" t="str">
            <v/>
          </cell>
          <cell r="AA754" t="str">
            <v>1. Reconfirm Approval</v>
          </cell>
        </row>
        <row r="755">
          <cell r="F755" t="str">
            <v>AMA CMU BSc (Hons) SL 2019-20</v>
          </cell>
          <cell r="K755" t="str">
            <v>Speech and language therapist</v>
          </cell>
          <cell r="M755" t="str">
            <v/>
          </cell>
          <cell r="P755" t="str">
            <v>Audit</v>
          </cell>
          <cell r="Q755" t="str">
            <v>Assessment Day</v>
          </cell>
          <cell r="W755" t="str">
            <v>Yes</v>
          </cell>
          <cell r="AA755" t="str">
            <v>1. Reconfirm Approval</v>
          </cell>
        </row>
        <row r="756">
          <cell r="F756" t="str">
            <v>AMD CCC PGDip SLT 2019-20</v>
          </cell>
          <cell r="K756" t="str">
            <v>Speech and language therapist</v>
          </cell>
          <cell r="M756" t="str">
            <v/>
          </cell>
          <cell r="P756" t="str">
            <v>Declaration</v>
          </cell>
          <cell r="Q756" t="str">
            <v/>
          </cell>
          <cell r="W756" t="str">
            <v/>
          </cell>
          <cell r="AA756" t="str">
            <v>1. Reconfirm Approval</v>
          </cell>
        </row>
        <row r="757">
          <cell r="F757" t="str">
            <v>AMD CCC BSc (Hons) SLT 2019-20</v>
          </cell>
          <cell r="K757" t="str">
            <v>Speech and language therapist</v>
          </cell>
          <cell r="M757" t="str">
            <v/>
          </cell>
          <cell r="P757" t="str">
            <v>Declaration</v>
          </cell>
          <cell r="Q757" t="str">
            <v/>
          </cell>
          <cell r="W757" t="str">
            <v/>
          </cell>
          <cell r="AA757" t="str">
            <v>1. Reconfirm Approval</v>
          </cell>
        </row>
        <row r="758">
          <cell r="F758" t="str">
            <v>AMA CIU BSc (Hons) SLT 2019-20</v>
          </cell>
          <cell r="K758" t="str">
            <v>Speech and language therapist</v>
          </cell>
          <cell r="M758" t="str">
            <v/>
          </cell>
          <cell r="P758" t="str">
            <v>Audit</v>
          </cell>
          <cell r="Q758" t="str">
            <v>Assessment Day</v>
          </cell>
          <cell r="W758" t="str">
            <v>Yes</v>
          </cell>
          <cell r="AA758" t="str">
            <v>1. Reconfirm Approval</v>
          </cell>
        </row>
        <row r="759">
          <cell r="F759" t="str">
            <v>AMA CIU MSc / PGDip SL 2019-20</v>
          </cell>
          <cell r="K759" t="str">
            <v>Speech and language therapist</v>
          </cell>
          <cell r="M759" t="str">
            <v/>
          </cell>
          <cell r="P759" t="str">
            <v>Audit</v>
          </cell>
          <cell r="Q759" t="str">
            <v>Assessment Day</v>
          </cell>
          <cell r="W759" t="str">
            <v>Yes</v>
          </cell>
          <cell r="AA759" t="str">
            <v>1. Reconfirm Approval</v>
          </cell>
        </row>
        <row r="760">
          <cell r="F760" t="str">
            <v>AMA CIU MSc / PGDip SL 2019-20</v>
          </cell>
          <cell r="K760" t="str">
            <v>Speech and language therapist</v>
          </cell>
          <cell r="M760" t="str">
            <v/>
          </cell>
          <cell r="P760" t="str">
            <v>Audit</v>
          </cell>
          <cell r="Q760" t="str">
            <v>Assessment Day</v>
          </cell>
          <cell r="W760" t="str">
            <v>Yes</v>
          </cell>
          <cell r="AA760" t="str">
            <v>1. Reconfirm Approval</v>
          </cell>
        </row>
        <row r="761">
          <cell r="F761" t="str">
            <v>AMA CIU MSc / PGDip SL 2019-20</v>
          </cell>
          <cell r="K761" t="str">
            <v>Speech and language therapist</v>
          </cell>
          <cell r="M761" t="str">
            <v/>
          </cell>
          <cell r="P761" t="str">
            <v>Audit</v>
          </cell>
          <cell r="Q761" t="str">
            <v>Assessment Day</v>
          </cell>
          <cell r="W761" t="str">
            <v>Yes</v>
          </cell>
          <cell r="AA761" t="str">
            <v>1. Reconfirm Approval</v>
          </cell>
        </row>
        <row r="762">
          <cell r="F762" t="str">
            <v>AMD DMU BSc (Hons) SLT (1)  2019-20</v>
          </cell>
          <cell r="K762" t="str">
            <v>Speech and language therapist</v>
          </cell>
          <cell r="M762" t="str">
            <v/>
          </cell>
          <cell r="P762" t="str">
            <v>Declaration</v>
          </cell>
          <cell r="Q762" t="str">
            <v/>
          </cell>
          <cell r="W762" t="str">
            <v/>
          </cell>
          <cell r="AA762" t="str">
            <v>1. Reconfirm Approval</v>
          </cell>
        </row>
        <row r="763">
          <cell r="F763" t="str">
            <v>AMD DMU BSc (Hons) SLT (2) 2019-20</v>
          </cell>
          <cell r="K763" t="str">
            <v>Speech and language therapist</v>
          </cell>
          <cell r="M763" t="str">
            <v/>
          </cell>
          <cell r="P763" t="str">
            <v>Declaration</v>
          </cell>
          <cell r="Q763" t="str">
            <v/>
          </cell>
          <cell r="W763" t="str">
            <v/>
          </cell>
          <cell r="AA763" t="str">
            <v>1. Reconfirm Approval</v>
          </cell>
        </row>
        <row r="764">
          <cell r="F764" t="str">
            <v>AMA LMU BSc (Hons) SLT 2019-20</v>
          </cell>
          <cell r="K764" t="str">
            <v>Speech and language therapist</v>
          </cell>
          <cell r="M764" t="str">
            <v/>
          </cell>
          <cell r="P764" t="str">
            <v>Audit</v>
          </cell>
          <cell r="Q764" t="str">
            <v>Assessment Day</v>
          </cell>
          <cell r="W764" t="str">
            <v>Yes</v>
          </cell>
          <cell r="AA764" t="str">
            <v>1. Reconfirm Approval</v>
          </cell>
        </row>
        <row r="765">
          <cell r="F765" t="str">
            <v>AMA LMU BSc (Hons) SLT 2019-20</v>
          </cell>
          <cell r="K765" t="str">
            <v>Speech and language therapist</v>
          </cell>
          <cell r="M765" t="str">
            <v/>
          </cell>
          <cell r="P765" t="str">
            <v>Audit</v>
          </cell>
          <cell r="Q765" t="str">
            <v>Assessment Day</v>
          </cell>
          <cell r="W765" t="str">
            <v>Yes</v>
          </cell>
          <cell r="AA765" t="str">
            <v>1. Reconfirm Approval</v>
          </cell>
        </row>
        <row r="766">
          <cell r="F766" t="str">
            <v>AMA QMU BSc (Hons) SLT 2019-20</v>
          </cell>
          <cell r="K766" t="str">
            <v>Speech and language therapist</v>
          </cell>
          <cell r="M766" t="str">
            <v/>
          </cell>
          <cell r="P766" t="str">
            <v>Audit</v>
          </cell>
          <cell r="Q766" t="str">
            <v>Assessment Day</v>
          </cell>
          <cell r="W766" t="str">
            <v>No</v>
          </cell>
          <cell r="AA766" t="str">
            <v>1. Reconfirm Approval</v>
          </cell>
        </row>
        <row r="767">
          <cell r="F767" t="str">
            <v>AMA QMU PGDip / MSc SLT 2019-20</v>
          </cell>
          <cell r="K767" t="str">
            <v>Speech and language therapist</v>
          </cell>
          <cell r="M767" t="str">
            <v/>
          </cell>
          <cell r="P767" t="str">
            <v>Audit</v>
          </cell>
          <cell r="Q767" t="str">
            <v>Assessment Day</v>
          </cell>
          <cell r="W767" t="str">
            <v>No</v>
          </cell>
          <cell r="AA767" t="str">
            <v>1. Reconfirm Approval</v>
          </cell>
        </row>
        <row r="768">
          <cell r="F768" t="str">
            <v>AMA QMU PGDip / MSc SLT 2019-20</v>
          </cell>
          <cell r="K768" t="str">
            <v>Speech and language therapist</v>
          </cell>
          <cell r="M768" t="str">
            <v/>
          </cell>
          <cell r="P768" t="str">
            <v>Audit</v>
          </cell>
          <cell r="Q768" t="str">
            <v>Assessment Day</v>
          </cell>
          <cell r="W768" t="str">
            <v>No</v>
          </cell>
          <cell r="AA768" t="str">
            <v>1. Reconfirm Approval</v>
          </cell>
        </row>
        <row r="769">
          <cell r="F769" t="str">
            <v>AMA QMU PGDip / MSc SLT 2019-20</v>
          </cell>
          <cell r="K769" t="str">
            <v>Speech and language therapist</v>
          </cell>
          <cell r="M769" t="str">
            <v/>
          </cell>
          <cell r="P769" t="str">
            <v>Audit</v>
          </cell>
          <cell r="Q769" t="str">
            <v>Assessment Day</v>
          </cell>
          <cell r="W769" t="str">
            <v>No</v>
          </cell>
          <cell r="AA769" t="str">
            <v>1. Reconfirm Approval</v>
          </cell>
        </row>
        <row r="770">
          <cell r="F770" t="str">
            <v>AMD MMU MSc SLT 2019-20</v>
          </cell>
          <cell r="K770" t="str">
            <v>Speech and language therapist</v>
          </cell>
          <cell r="M770" t="str">
            <v/>
          </cell>
          <cell r="P770" t="str">
            <v>Declaration</v>
          </cell>
          <cell r="Q770" t="str">
            <v/>
          </cell>
          <cell r="W770" t="str">
            <v/>
          </cell>
          <cell r="AA770" t="str">
            <v>1. Reconfirm Approval</v>
          </cell>
        </row>
        <row r="771">
          <cell r="F771" t="str">
            <v>AMD MMU BSc (Hons) SLT 2019-20</v>
          </cell>
          <cell r="K771" t="str">
            <v>Speech and language therapist</v>
          </cell>
          <cell r="M771" t="str">
            <v/>
          </cell>
          <cell r="P771" t="str">
            <v>Declaration</v>
          </cell>
          <cell r="Q771" t="str">
            <v/>
          </cell>
          <cell r="W771" t="str">
            <v/>
          </cell>
          <cell r="AA771" t="str">
            <v>1. Reconfirm Approval</v>
          </cell>
        </row>
        <row r="772">
          <cell r="F772" t="str">
            <v>AMD NCL MSc SLT (Pathology) 2019-20</v>
          </cell>
          <cell r="K772" t="str">
            <v>Speech and language therapist</v>
          </cell>
          <cell r="M772" t="str">
            <v/>
          </cell>
          <cell r="P772" t="str">
            <v>Declaration</v>
          </cell>
          <cell r="Q772" t="str">
            <v/>
          </cell>
          <cell r="W772" t="str">
            <v/>
          </cell>
          <cell r="AA772" t="str">
            <v>1. Reconfirm Approval</v>
          </cell>
        </row>
        <row r="773">
          <cell r="F773" t="str">
            <v>AMD NCL BSc (Hons) SLT 2019-20</v>
          </cell>
          <cell r="K773" t="str">
            <v>Speech and language therapist</v>
          </cell>
          <cell r="M773" t="str">
            <v/>
          </cell>
          <cell r="P773" t="str">
            <v>Declaration</v>
          </cell>
          <cell r="Q773" t="str">
            <v/>
          </cell>
          <cell r="W773" t="str">
            <v/>
          </cell>
          <cell r="AA773" t="str">
            <v>1. Reconfirm Approval</v>
          </cell>
        </row>
        <row r="774">
          <cell r="F774" t="str">
            <v>AMD NCL MSc SLT 2019-20</v>
          </cell>
          <cell r="K774" t="str">
            <v>Speech and language therapist</v>
          </cell>
          <cell r="M774" t="str">
            <v/>
          </cell>
          <cell r="P774" t="str">
            <v>Declaration</v>
          </cell>
          <cell r="Q774" t="str">
            <v/>
          </cell>
          <cell r="W774" t="str">
            <v/>
          </cell>
          <cell r="AA774" t="str">
            <v>1. Reconfirm Approval</v>
          </cell>
        </row>
        <row r="775">
          <cell r="F775" t="str">
            <v>AMD NCL BSc (Hons) SLT 2019-20</v>
          </cell>
          <cell r="K775" t="str">
            <v>Speech and language therapist</v>
          </cell>
          <cell r="M775" t="str">
            <v/>
          </cell>
          <cell r="P775" t="str">
            <v>Declaration</v>
          </cell>
          <cell r="Q775" t="str">
            <v/>
          </cell>
          <cell r="W775" t="str">
            <v/>
          </cell>
          <cell r="AA775" t="str">
            <v>1. Reconfirm Approval</v>
          </cell>
        </row>
        <row r="776">
          <cell r="F776" t="str">
            <v>AMA ESS PGDip / MSc SLT 2019-20</v>
          </cell>
          <cell r="K776" t="str">
            <v>Speech and language therapist</v>
          </cell>
          <cell r="M776" t="str">
            <v/>
          </cell>
          <cell r="P776" t="str">
            <v>Audit</v>
          </cell>
          <cell r="Q776" t="str">
            <v>Assessment Day</v>
          </cell>
          <cell r="W776" t="str">
            <v>Yes</v>
          </cell>
          <cell r="AA776" t="str">
            <v>1. Reconfirm Approval</v>
          </cell>
        </row>
        <row r="777">
          <cell r="F777" t="str">
            <v>AMA ESS PGDip / MSc SLT 2019-20</v>
          </cell>
          <cell r="K777" t="str">
            <v>Speech and language therapist</v>
          </cell>
          <cell r="M777" t="str">
            <v/>
          </cell>
          <cell r="P777" t="str">
            <v>Audit</v>
          </cell>
          <cell r="Q777" t="str">
            <v>Assessment Day</v>
          </cell>
          <cell r="W777" t="str">
            <v>Yes</v>
          </cell>
          <cell r="AA777" t="str">
            <v>1. Reconfirm Approval</v>
          </cell>
        </row>
        <row r="778">
          <cell r="F778" t="str">
            <v>AMA STR BSc (Hons) SLT 2019-20</v>
          </cell>
          <cell r="K778" t="str">
            <v>Speech and language therapist</v>
          </cell>
          <cell r="M778" t="str">
            <v/>
          </cell>
          <cell r="P778" t="str">
            <v>Audit</v>
          </cell>
          <cell r="Q778" t="str">
            <v>Assessment Day</v>
          </cell>
          <cell r="W778" t="str">
            <v>No</v>
          </cell>
          <cell r="AA778" t="str">
            <v>1. Reconfirm Approval</v>
          </cell>
        </row>
        <row r="779">
          <cell r="F779" t="str">
            <v>AMA ULS BSc (Hons) SL 2019-20</v>
          </cell>
          <cell r="K779" t="str">
            <v>Speech and language therapist</v>
          </cell>
          <cell r="M779" t="str">
            <v/>
          </cell>
          <cell r="P779" t="str">
            <v>Audit</v>
          </cell>
          <cell r="Q779" t="str">
            <v>Assessment Day</v>
          </cell>
          <cell r="W779" t="str">
            <v>No</v>
          </cell>
          <cell r="AA779" t="str">
            <v>1. Reconfirm Approval</v>
          </cell>
        </row>
        <row r="780">
          <cell r="F780" t="str">
            <v>AMD SMJ BSc (Hons) SLT 2019-20</v>
          </cell>
          <cell r="K780" t="str">
            <v>Speech and language therapist</v>
          </cell>
          <cell r="M780" t="str">
            <v/>
          </cell>
          <cell r="P780" t="str">
            <v>Declaration</v>
          </cell>
          <cell r="Q780" t="str">
            <v/>
          </cell>
          <cell r="W780" t="str">
            <v/>
          </cell>
          <cell r="AA780" t="str">
            <v>1. Reconfirm Approval</v>
          </cell>
        </row>
        <row r="781">
          <cell r="F781" t="str">
            <v>AMD SMJ BSc (Hons) SLT 2019-20</v>
          </cell>
          <cell r="K781" t="str">
            <v>Speech and language therapist</v>
          </cell>
          <cell r="M781" t="str">
            <v/>
          </cell>
          <cell r="P781" t="str">
            <v>Declaration</v>
          </cell>
          <cell r="Q781" t="str">
            <v/>
          </cell>
          <cell r="W781" t="str">
            <v/>
          </cell>
          <cell r="AA781" t="str">
            <v>1. Reconfirm Approval</v>
          </cell>
        </row>
        <row r="782">
          <cell r="F782" t="str">
            <v>AMD UCL MSc SLT 2019-20</v>
          </cell>
          <cell r="K782" t="str">
            <v>Speech and language therapist</v>
          </cell>
          <cell r="M782" t="str">
            <v/>
          </cell>
          <cell r="P782" t="str">
            <v>Declaration</v>
          </cell>
          <cell r="Q782" t="str">
            <v/>
          </cell>
          <cell r="W782" t="str">
            <v/>
          </cell>
          <cell r="AA782" t="str">
            <v>1. Reconfirm Approval</v>
          </cell>
        </row>
        <row r="783">
          <cell r="F783" t="str">
            <v>AMD UEA BSc (Hons) SL 2019-20</v>
          </cell>
          <cell r="K783" t="str">
            <v>Speech and language therapist</v>
          </cell>
          <cell r="M783" t="str">
            <v/>
          </cell>
          <cell r="P783" t="str">
            <v>Declaration</v>
          </cell>
          <cell r="Q783" t="str">
            <v/>
          </cell>
          <cell r="W783" t="str">
            <v/>
          </cell>
          <cell r="AA783" t="str">
            <v>1. Reconfirm Approval</v>
          </cell>
        </row>
        <row r="784">
          <cell r="F784" t="str">
            <v>AMD GRE PGDip SLT 2019-20</v>
          </cell>
          <cell r="K784" t="str">
            <v>Speech and language therapist</v>
          </cell>
          <cell r="M784" t="str">
            <v/>
          </cell>
          <cell r="P784" t="str">
            <v>Declaration</v>
          </cell>
          <cell r="Q784" t="str">
            <v/>
          </cell>
          <cell r="W784" t="str">
            <v/>
          </cell>
          <cell r="AA784" t="str">
            <v>1. Reconfirm Approval</v>
          </cell>
        </row>
        <row r="785">
          <cell r="F785" t="str">
            <v>AMD MAN BSc (Hons) SL 2019-20</v>
          </cell>
          <cell r="K785" t="str">
            <v>Speech and language therapist</v>
          </cell>
          <cell r="M785" t="str">
            <v/>
          </cell>
          <cell r="P785" t="str">
            <v>Declaration</v>
          </cell>
          <cell r="Q785" t="str">
            <v/>
          </cell>
          <cell r="W785" t="str">
            <v/>
          </cell>
          <cell r="AA785" t="str">
            <v>1. Reconfirm Approval</v>
          </cell>
        </row>
        <row r="786">
          <cell r="F786" t="str">
            <v>AMD MAN MSc SL 2019-20</v>
          </cell>
          <cell r="K786" t="str">
            <v>Speech and language therapist</v>
          </cell>
          <cell r="M786" t="str">
            <v/>
          </cell>
          <cell r="P786" t="str">
            <v>Declaration</v>
          </cell>
          <cell r="Q786" t="str">
            <v/>
          </cell>
          <cell r="W786" t="str">
            <v/>
          </cell>
          <cell r="AA786" t="str">
            <v>1. Reconfirm Approval</v>
          </cell>
        </row>
        <row r="787">
          <cell r="F787" t="str">
            <v>AMD MAN MSc SL 2019-20</v>
          </cell>
          <cell r="K787" t="str">
            <v>Speech and language therapist</v>
          </cell>
          <cell r="M787" t="str">
            <v/>
          </cell>
          <cell r="P787" t="str">
            <v>Declaration</v>
          </cell>
          <cell r="Q787" t="str">
            <v/>
          </cell>
          <cell r="W787" t="str">
            <v/>
          </cell>
          <cell r="AA787" t="str">
            <v>1. Reconfirm Approval</v>
          </cell>
        </row>
        <row r="788">
          <cell r="F788" t="str">
            <v>AMD REA BSc (Hons) SLT 2019-20</v>
          </cell>
          <cell r="K788" t="str">
            <v>Speech and language therapist</v>
          </cell>
          <cell r="M788" t="str">
            <v/>
          </cell>
          <cell r="P788" t="str">
            <v>Declaration</v>
          </cell>
          <cell r="Q788" t="str">
            <v/>
          </cell>
          <cell r="W788" t="str">
            <v/>
          </cell>
          <cell r="AA788" t="str">
            <v>1. Reconfirm Approval</v>
          </cell>
        </row>
        <row r="789">
          <cell r="F789" t="str">
            <v>AMD REA MSc SLT 2019-20</v>
          </cell>
          <cell r="K789" t="str">
            <v>Speech and language therapist</v>
          </cell>
          <cell r="M789" t="str">
            <v/>
          </cell>
          <cell r="P789" t="str">
            <v>Declaration</v>
          </cell>
          <cell r="Q789" t="str">
            <v/>
          </cell>
          <cell r="W789" t="str">
            <v/>
          </cell>
          <cell r="AA789" t="str">
            <v>1. Reconfirm Approval</v>
          </cell>
        </row>
        <row r="790">
          <cell r="F790" t="str">
            <v>AMD REA MSc SLT 2019-20</v>
          </cell>
          <cell r="K790" t="str">
            <v>Speech and language therapist</v>
          </cell>
          <cell r="M790" t="str">
            <v/>
          </cell>
          <cell r="P790" t="str">
            <v>Declaration</v>
          </cell>
          <cell r="Q790" t="str">
            <v/>
          </cell>
          <cell r="W790" t="str">
            <v/>
          </cell>
          <cell r="AA790" t="str">
            <v>1. Reconfirm Approval</v>
          </cell>
        </row>
        <row r="791">
          <cell r="F791" t="str">
            <v>AMD SHE BSc (Hons) SLT 2019-20</v>
          </cell>
          <cell r="K791" t="str">
            <v>Speech and language therapist</v>
          </cell>
          <cell r="M791" t="str">
            <v/>
          </cell>
          <cell r="P791" t="str">
            <v>Declaration</v>
          </cell>
          <cell r="Q791" t="str">
            <v/>
          </cell>
          <cell r="W791" t="str">
            <v/>
          </cell>
          <cell r="AA791" t="str">
            <v>1. Reconfirm Approval</v>
          </cell>
        </row>
        <row r="792">
          <cell r="F792" t="str">
            <v>AMD SHE BSc (Hons) SLT 2019-20</v>
          </cell>
          <cell r="K792" t="str">
            <v>Speech and language therapist</v>
          </cell>
          <cell r="M792" t="str">
            <v/>
          </cell>
          <cell r="P792" t="str">
            <v>Declaration</v>
          </cell>
          <cell r="Q792" t="str">
            <v/>
          </cell>
          <cell r="W792" t="str">
            <v/>
          </cell>
          <cell r="AA792" t="str">
            <v>1. Reconfirm Approval</v>
          </cell>
        </row>
        <row r="793">
          <cell r="F793" t="str">
            <v>AMD SHE MSc SLT 2019-20</v>
          </cell>
          <cell r="K793" t="str">
            <v>Speech and language therapist</v>
          </cell>
          <cell r="M793" t="str">
            <v/>
          </cell>
          <cell r="P793" t="str">
            <v>Declaration</v>
          </cell>
          <cell r="Q793" t="str">
            <v/>
          </cell>
          <cell r="W793" t="str">
            <v/>
          </cell>
          <cell r="AA793" t="str">
            <v>1. Reconfirm Approval</v>
          </cell>
        </row>
        <row r="794">
          <cell r="F794" t="str">
            <v>AMA ESS BSc (Hons) SLT 2019-20 POSTAL</v>
          </cell>
          <cell r="K794" t="str">
            <v>Speech and language therapist</v>
          </cell>
          <cell r="M794" t="str">
            <v/>
          </cell>
          <cell r="P794" t="str">
            <v>Audit</v>
          </cell>
          <cell r="Q794" t="str">
            <v>Postal</v>
          </cell>
          <cell r="W794" t="str">
            <v>No</v>
          </cell>
          <cell r="AA794" t="str">
            <v>1. Reconfirm Approval</v>
          </cell>
        </row>
        <row r="795">
          <cell r="F795" t="str">
            <v>AMA ESS BSc (Hons) SLT 2019-20 POSTAL</v>
          </cell>
          <cell r="K795" t="str">
            <v>Speech and language therapist</v>
          </cell>
          <cell r="M795" t="str">
            <v/>
          </cell>
          <cell r="P795" t="str">
            <v>Audit</v>
          </cell>
          <cell r="Q795" t="str">
            <v>Postal</v>
          </cell>
          <cell r="W795" t="str">
            <v>No</v>
          </cell>
          <cell r="AA795" t="str">
            <v>1. Reconfirm Approval</v>
          </cell>
        </row>
        <row r="796">
          <cell r="F796" t="str">
            <v>AMA ESS BSc (Hons) SLT 2019-20 POSTAL</v>
          </cell>
          <cell r="K796" t="str">
            <v>Speech and language therapist</v>
          </cell>
          <cell r="M796" t="str">
            <v/>
          </cell>
          <cell r="P796" t="str">
            <v>Audit</v>
          </cell>
          <cell r="Q796" t="str">
            <v>Postal</v>
          </cell>
          <cell r="W796" t="str">
            <v>No</v>
          </cell>
          <cell r="AA796" t="str">
            <v>1. Reconfirm Approval</v>
          </cell>
        </row>
      </sheetData>
      <sheetData sheetId="1">
        <row r="1">
          <cell r="N1" t="str">
            <v>Date AM cancelled</v>
          </cell>
          <cell r="P1" t="str">
            <v>Type of submission (AM)</v>
          </cell>
          <cell r="AG1" t="str">
            <v>No of months</v>
          </cell>
          <cell r="AK1" t="str">
            <v>No of months</v>
          </cell>
          <cell r="AM1" t="str">
            <v>Additional docs required</v>
          </cell>
          <cell r="AO1" t="str">
            <v>No additional docs</v>
          </cell>
        </row>
        <row r="2">
          <cell r="N2">
            <v>43762</v>
          </cell>
          <cell r="P2" t="str">
            <v>Audit</v>
          </cell>
        </row>
        <row r="3">
          <cell r="N3">
            <v>43851</v>
          </cell>
          <cell r="P3" t="str">
            <v>Audit</v>
          </cell>
        </row>
        <row r="4">
          <cell r="N4">
            <v>43851</v>
          </cell>
          <cell r="P4" t="str">
            <v>Audit</v>
          </cell>
        </row>
        <row r="5">
          <cell r="N5">
            <v>43851</v>
          </cell>
          <cell r="P5" t="str">
            <v>Audit</v>
          </cell>
        </row>
        <row r="6">
          <cell r="N6">
            <v>43875</v>
          </cell>
          <cell r="P6" t="str">
            <v>Audit</v>
          </cell>
        </row>
        <row r="7">
          <cell r="N7">
            <v>43878</v>
          </cell>
          <cell r="P7" t="str">
            <v>Audit</v>
          </cell>
        </row>
        <row r="8">
          <cell r="N8">
            <v>43956</v>
          </cell>
          <cell r="P8" t="str">
            <v>Declaration</v>
          </cell>
        </row>
        <row r="9">
          <cell r="P9" t="str">
            <v>Audit</v>
          </cell>
          <cell r="AK9">
            <v>2.5666666666666669</v>
          </cell>
          <cell r="AO9">
            <v>2.5666666666666669</v>
          </cell>
        </row>
        <row r="10">
          <cell r="P10" t="str">
            <v>Audit</v>
          </cell>
          <cell r="AK10">
            <v>1.6333333333333333</v>
          </cell>
          <cell r="AO10">
            <v>1.6333333333333333</v>
          </cell>
        </row>
        <row r="11">
          <cell r="P11" t="str">
            <v>Audit</v>
          </cell>
          <cell r="AK11">
            <v>1.8333333333333333</v>
          </cell>
          <cell r="AO11">
            <v>1.8333333333333333</v>
          </cell>
        </row>
        <row r="12">
          <cell r="P12" t="str">
            <v>Audit</v>
          </cell>
          <cell r="AK12">
            <v>1.7</v>
          </cell>
          <cell r="AO12">
            <v>1.7</v>
          </cell>
        </row>
        <row r="13">
          <cell r="P13" t="str">
            <v>Audit</v>
          </cell>
          <cell r="AK13">
            <v>1.6</v>
          </cell>
          <cell r="AO13">
            <v>1.6</v>
          </cell>
        </row>
        <row r="14">
          <cell r="P14" t="str">
            <v>Audit</v>
          </cell>
          <cell r="AK14">
            <v>1.8</v>
          </cell>
          <cell r="AO14">
            <v>1.8</v>
          </cell>
        </row>
        <row r="15">
          <cell r="P15" t="str">
            <v>Audit</v>
          </cell>
          <cell r="AK15">
            <v>1.6</v>
          </cell>
          <cell r="AO15">
            <v>1.6</v>
          </cell>
        </row>
        <row r="16">
          <cell r="P16" t="str">
            <v>Audit</v>
          </cell>
          <cell r="AK16">
            <v>1.6</v>
          </cell>
          <cell r="AO16">
            <v>1.6</v>
          </cell>
        </row>
        <row r="17">
          <cell r="P17" t="str">
            <v>Audit</v>
          </cell>
          <cell r="AK17">
            <v>1.6666666666666667</v>
          </cell>
          <cell r="AO17">
            <v>1.6666666666666667</v>
          </cell>
        </row>
        <row r="18">
          <cell r="P18" t="str">
            <v>Audit</v>
          </cell>
          <cell r="AK18">
            <v>1.9</v>
          </cell>
          <cell r="AO18">
            <v>1.9</v>
          </cell>
        </row>
        <row r="19">
          <cell r="P19" t="str">
            <v>Audit</v>
          </cell>
          <cell r="AK19">
            <v>1.8666666666666667</v>
          </cell>
          <cell r="AO19">
            <v>1.8666666666666667</v>
          </cell>
        </row>
        <row r="20">
          <cell r="P20" t="str">
            <v>Audit</v>
          </cell>
          <cell r="AK20">
            <v>1.8666666666666667</v>
          </cell>
          <cell r="AO20">
            <v>1.8666666666666667</v>
          </cell>
        </row>
        <row r="21">
          <cell r="P21" t="str">
            <v>Audit</v>
          </cell>
          <cell r="AK21">
            <v>1.8666666666666667</v>
          </cell>
          <cell r="AO21">
            <v>1.8666666666666667</v>
          </cell>
        </row>
        <row r="22">
          <cell r="P22" t="str">
            <v>Audit</v>
          </cell>
          <cell r="AK22">
            <v>1.7</v>
          </cell>
          <cell r="AO22">
            <v>1.7</v>
          </cell>
        </row>
        <row r="23">
          <cell r="P23" t="str">
            <v>Audit</v>
          </cell>
          <cell r="AK23">
            <v>3.2333333333333334</v>
          </cell>
          <cell r="AO23">
            <v>3.2333333333333334</v>
          </cell>
        </row>
        <row r="24">
          <cell r="P24" t="str">
            <v>Audit</v>
          </cell>
          <cell r="AK24">
            <v>3.2</v>
          </cell>
          <cell r="AO24">
            <v>3.2</v>
          </cell>
        </row>
        <row r="25">
          <cell r="P25" t="str">
            <v>Audit</v>
          </cell>
          <cell r="AK25">
            <v>1.7</v>
          </cell>
          <cell r="AO25">
            <v>1.7</v>
          </cell>
        </row>
        <row r="26">
          <cell r="P26" t="str">
            <v>Audit</v>
          </cell>
          <cell r="AK26">
            <v>1.7</v>
          </cell>
          <cell r="AO26">
            <v>1.7</v>
          </cell>
        </row>
        <row r="27">
          <cell r="P27" t="str">
            <v>Audit</v>
          </cell>
          <cell r="AK27">
            <v>1.7</v>
          </cell>
          <cell r="AO27">
            <v>1.7</v>
          </cell>
        </row>
        <row r="28">
          <cell r="P28" t="str">
            <v>Audit</v>
          </cell>
          <cell r="AK28">
            <v>1.9666666666666666</v>
          </cell>
          <cell r="AO28">
            <v>1.9666666666666666</v>
          </cell>
        </row>
        <row r="29">
          <cell r="P29" t="str">
            <v>Audit</v>
          </cell>
          <cell r="AK29">
            <v>1.9</v>
          </cell>
          <cell r="AO29">
            <v>1.9</v>
          </cell>
        </row>
        <row r="30">
          <cell r="P30" t="str">
            <v>Audit</v>
          </cell>
          <cell r="AK30">
            <v>1.7333333333333334</v>
          </cell>
          <cell r="AO30">
            <v>1.7333333333333334</v>
          </cell>
        </row>
        <row r="31">
          <cell r="P31" t="str">
            <v>Audit</v>
          </cell>
          <cell r="AK31">
            <v>1.9666666666666666</v>
          </cell>
          <cell r="AO31">
            <v>1.9666666666666666</v>
          </cell>
        </row>
        <row r="32">
          <cell r="P32" t="str">
            <v>Audit</v>
          </cell>
          <cell r="AK32">
            <v>1.8</v>
          </cell>
          <cell r="AO32">
            <v>1.8</v>
          </cell>
        </row>
        <row r="33">
          <cell r="P33" t="str">
            <v>Audit</v>
          </cell>
          <cell r="AK33">
            <v>2.0666666666666669</v>
          </cell>
          <cell r="AO33">
            <v>2.0666666666666669</v>
          </cell>
        </row>
        <row r="34">
          <cell r="P34" t="str">
            <v>Audit</v>
          </cell>
          <cell r="AK34">
            <v>1.8</v>
          </cell>
          <cell r="AO34">
            <v>1.8</v>
          </cell>
        </row>
        <row r="35">
          <cell r="P35" t="str">
            <v>Audit</v>
          </cell>
          <cell r="AK35">
            <v>1.8</v>
          </cell>
          <cell r="AO35">
            <v>1.8</v>
          </cell>
        </row>
        <row r="36">
          <cell r="P36" t="str">
            <v>Audit</v>
          </cell>
          <cell r="AK36">
            <v>1.8</v>
          </cell>
          <cell r="AO36">
            <v>1.8</v>
          </cell>
        </row>
        <row r="37">
          <cell r="P37" t="str">
            <v>Audit</v>
          </cell>
          <cell r="AK37">
            <v>1.8</v>
          </cell>
          <cell r="AO37">
            <v>1.8</v>
          </cell>
        </row>
        <row r="38">
          <cell r="P38" t="str">
            <v>Audit</v>
          </cell>
          <cell r="AK38">
            <v>1.7</v>
          </cell>
          <cell r="AO38">
            <v>1.7</v>
          </cell>
        </row>
        <row r="39">
          <cell r="P39" t="str">
            <v>Audit</v>
          </cell>
          <cell r="AK39">
            <v>1.6333333333333333</v>
          </cell>
          <cell r="AO39">
            <v>1.6333333333333333</v>
          </cell>
        </row>
        <row r="40">
          <cell r="P40" t="str">
            <v>Audit</v>
          </cell>
          <cell r="AK40">
            <v>1.8333333333333333</v>
          </cell>
          <cell r="AO40">
            <v>1.8333333333333333</v>
          </cell>
        </row>
        <row r="41">
          <cell r="P41" t="str">
            <v>Audit</v>
          </cell>
          <cell r="AK41">
            <v>1.9</v>
          </cell>
          <cell r="AO41">
            <v>1.9</v>
          </cell>
        </row>
        <row r="42">
          <cell r="P42" t="str">
            <v>Audit</v>
          </cell>
          <cell r="AK42">
            <v>1.7333333333333334</v>
          </cell>
          <cell r="AO42">
            <v>1.7333333333333334</v>
          </cell>
        </row>
        <row r="43">
          <cell r="P43" t="str">
            <v>Audit</v>
          </cell>
          <cell r="AK43">
            <v>2.0666666666666669</v>
          </cell>
          <cell r="AO43">
            <v>2.0666666666666669</v>
          </cell>
        </row>
        <row r="44">
          <cell r="P44" t="str">
            <v>Audit</v>
          </cell>
          <cell r="AK44">
            <v>1.9333333333333333</v>
          </cell>
          <cell r="AO44">
            <v>1.9333333333333333</v>
          </cell>
        </row>
        <row r="45">
          <cell r="P45" t="str">
            <v>Audit</v>
          </cell>
          <cell r="AK45">
            <v>2.1666666666666665</v>
          </cell>
          <cell r="AO45">
            <v>2.1666666666666665</v>
          </cell>
        </row>
        <row r="46">
          <cell r="P46" t="str">
            <v>Audit</v>
          </cell>
          <cell r="AK46">
            <v>1</v>
          </cell>
          <cell r="AO46">
            <v>1</v>
          </cell>
        </row>
        <row r="47">
          <cell r="P47" t="str">
            <v>Audit</v>
          </cell>
          <cell r="AK47">
            <v>0.9</v>
          </cell>
          <cell r="AO47">
            <v>0.9</v>
          </cell>
        </row>
        <row r="48">
          <cell r="P48" t="str">
            <v>Audit</v>
          </cell>
          <cell r="AK48">
            <v>0.9</v>
          </cell>
          <cell r="AO48">
            <v>0.9</v>
          </cell>
        </row>
        <row r="49">
          <cell r="P49" t="str">
            <v>Audit</v>
          </cell>
          <cell r="AK49">
            <v>0.9</v>
          </cell>
          <cell r="AO49">
            <v>0.9</v>
          </cell>
        </row>
        <row r="50">
          <cell r="P50" t="str">
            <v>Audit</v>
          </cell>
          <cell r="AK50">
            <v>1.2333333333333334</v>
          </cell>
          <cell r="AO50">
            <v>1.2333333333333334</v>
          </cell>
        </row>
        <row r="51">
          <cell r="P51" t="str">
            <v>Audit</v>
          </cell>
          <cell r="AK51">
            <v>3.8</v>
          </cell>
          <cell r="AO51">
            <v>3.8</v>
          </cell>
        </row>
        <row r="52">
          <cell r="P52" t="str">
            <v>Audit</v>
          </cell>
          <cell r="AK52">
            <v>1.8666666666666667</v>
          </cell>
          <cell r="AO52">
            <v>1.8666666666666667</v>
          </cell>
        </row>
        <row r="53">
          <cell r="P53" t="str">
            <v>Audit</v>
          </cell>
          <cell r="AK53">
            <v>1.7</v>
          </cell>
          <cell r="AO53">
            <v>1.7</v>
          </cell>
        </row>
        <row r="54">
          <cell r="P54" t="str">
            <v>Audit</v>
          </cell>
          <cell r="AK54">
            <v>1.8333333333333333</v>
          </cell>
          <cell r="AO54">
            <v>1.8333333333333333</v>
          </cell>
        </row>
        <row r="55">
          <cell r="P55" t="str">
            <v>Audit</v>
          </cell>
          <cell r="AK55">
            <v>1.7</v>
          </cell>
          <cell r="AO55">
            <v>1.7</v>
          </cell>
        </row>
        <row r="56">
          <cell r="P56" t="str">
            <v>Audit</v>
          </cell>
          <cell r="AK56">
            <v>1.7333333333333334</v>
          </cell>
          <cell r="AO56">
            <v>1.7333333333333334</v>
          </cell>
        </row>
        <row r="57">
          <cell r="P57" t="str">
            <v>Audit</v>
          </cell>
          <cell r="AK57">
            <v>1.7333333333333334</v>
          </cell>
          <cell r="AO57">
            <v>1.7333333333333334</v>
          </cell>
        </row>
        <row r="58">
          <cell r="P58" t="str">
            <v>Audit</v>
          </cell>
          <cell r="AK58">
            <v>1.7333333333333334</v>
          </cell>
          <cell r="AO58">
            <v>1.7333333333333334</v>
          </cell>
        </row>
        <row r="59">
          <cell r="P59" t="str">
            <v>Audit</v>
          </cell>
          <cell r="AK59">
            <v>1.6666666666666667</v>
          </cell>
          <cell r="AO59">
            <v>1.6666666666666667</v>
          </cell>
        </row>
        <row r="60">
          <cell r="P60" t="str">
            <v>Audit</v>
          </cell>
          <cell r="AK60">
            <v>1.6666666666666667</v>
          </cell>
          <cell r="AO60">
            <v>1.6666666666666667</v>
          </cell>
        </row>
        <row r="61">
          <cell r="P61" t="str">
            <v>Audit</v>
          </cell>
          <cell r="AK61">
            <v>1.9666666666666666</v>
          </cell>
          <cell r="AO61">
            <v>1.9666666666666666</v>
          </cell>
        </row>
        <row r="62">
          <cell r="P62" t="str">
            <v>Audit</v>
          </cell>
          <cell r="AK62">
            <v>1.8666666666666667</v>
          </cell>
          <cell r="AO62">
            <v>1.8666666666666667</v>
          </cell>
        </row>
        <row r="63">
          <cell r="P63" t="str">
            <v>Audit</v>
          </cell>
          <cell r="AK63">
            <v>1.9666666666666666</v>
          </cell>
          <cell r="AO63">
            <v>1.9666666666666666</v>
          </cell>
        </row>
        <row r="64">
          <cell r="P64" t="str">
            <v>Audit</v>
          </cell>
          <cell r="AK64">
            <v>1.8666666666666667</v>
          </cell>
          <cell r="AO64">
            <v>1.8666666666666667</v>
          </cell>
        </row>
        <row r="65">
          <cell r="P65" t="str">
            <v>Audit</v>
          </cell>
          <cell r="AK65">
            <v>1.9666666666666666</v>
          </cell>
          <cell r="AO65">
            <v>1.9666666666666666</v>
          </cell>
        </row>
        <row r="66">
          <cell r="P66" t="str">
            <v>Audit</v>
          </cell>
          <cell r="AK66">
            <v>1.7</v>
          </cell>
          <cell r="AO66">
            <v>1.7</v>
          </cell>
        </row>
        <row r="67">
          <cell r="P67" t="str">
            <v>Audit</v>
          </cell>
          <cell r="AK67">
            <v>1.7</v>
          </cell>
          <cell r="AO67">
            <v>1.7</v>
          </cell>
        </row>
        <row r="68">
          <cell r="P68" t="str">
            <v>Audit</v>
          </cell>
          <cell r="AK68">
            <v>1.3666666666666667</v>
          </cell>
          <cell r="AO68">
            <v>1.3666666666666667</v>
          </cell>
        </row>
        <row r="69">
          <cell r="P69" t="str">
            <v>Audit</v>
          </cell>
          <cell r="AK69">
            <v>1.7</v>
          </cell>
          <cell r="AO69">
            <v>1.7</v>
          </cell>
        </row>
        <row r="70">
          <cell r="P70" t="str">
            <v>Audit</v>
          </cell>
          <cell r="AK70">
            <v>1.7</v>
          </cell>
          <cell r="AO70">
            <v>1.7</v>
          </cell>
        </row>
        <row r="71">
          <cell r="P71" t="str">
            <v>Audit</v>
          </cell>
          <cell r="AK71">
            <v>1.9</v>
          </cell>
          <cell r="AO71">
            <v>1.9</v>
          </cell>
        </row>
        <row r="72">
          <cell r="P72" t="str">
            <v>Audit</v>
          </cell>
          <cell r="AK72">
            <v>1.9</v>
          </cell>
          <cell r="AO72">
            <v>1.9</v>
          </cell>
        </row>
        <row r="73">
          <cell r="P73" t="str">
            <v>Audit</v>
          </cell>
          <cell r="AK73">
            <v>1.7</v>
          </cell>
          <cell r="AO73">
            <v>1.7</v>
          </cell>
        </row>
        <row r="74">
          <cell r="P74" t="str">
            <v>Audit</v>
          </cell>
          <cell r="AK74">
            <v>1.9</v>
          </cell>
          <cell r="AO74">
            <v>1.9</v>
          </cell>
        </row>
        <row r="75">
          <cell r="P75" t="str">
            <v>Audit</v>
          </cell>
          <cell r="AK75">
            <v>1.9</v>
          </cell>
          <cell r="AO75">
            <v>1.9</v>
          </cell>
        </row>
        <row r="76">
          <cell r="P76" t="str">
            <v>Audit</v>
          </cell>
          <cell r="AK76">
            <v>1.9</v>
          </cell>
          <cell r="AO76">
            <v>1.9</v>
          </cell>
        </row>
        <row r="77">
          <cell r="P77" t="str">
            <v>Audit</v>
          </cell>
          <cell r="AK77">
            <v>2.5333333333333332</v>
          </cell>
          <cell r="AO77">
            <v>2.5333333333333332</v>
          </cell>
        </row>
        <row r="78">
          <cell r="P78" t="str">
            <v>Audit</v>
          </cell>
          <cell r="AK78">
            <v>2.5333333333333332</v>
          </cell>
          <cell r="AO78">
            <v>2.5333333333333332</v>
          </cell>
        </row>
        <row r="79">
          <cell r="P79" t="str">
            <v>Audit</v>
          </cell>
          <cell r="AK79">
            <v>2.5333333333333332</v>
          </cell>
          <cell r="AO79">
            <v>2.5333333333333332</v>
          </cell>
        </row>
        <row r="80">
          <cell r="P80" t="str">
            <v>Audit</v>
          </cell>
          <cell r="AK80">
            <v>2.6333333333333333</v>
          </cell>
          <cell r="AO80">
            <v>2.6333333333333333</v>
          </cell>
        </row>
        <row r="81">
          <cell r="P81" t="str">
            <v>Audit</v>
          </cell>
          <cell r="AK81">
            <v>2.7666666666666666</v>
          </cell>
          <cell r="AO81">
            <v>2.7666666666666666</v>
          </cell>
        </row>
        <row r="82">
          <cell r="P82" t="str">
            <v>Audit</v>
          </cell>
          <cell r="AK82">
            <v>2.7666666666666666</v>
          </cell>
          <cell r="AO82">
            <v>2.7666666666666666</v>
          </cell>
        </row>
        <row r="83">
          <cell r="P83" t="str">
            <v>Audit</v>
          </cell>
          <cell r="AK83">
            <v>2.8</v>
          </cell>
          <cell r="AO83">
            <v>2.8</v>
          </cell>
        </row>
        <row r="84">
          <cell r="P84" t="str">
            <v>Audit</v>
          </cell>
          <cell r="AK84">
            <v>1.9</v>
          </cell>
          <cell r="AO84">
            <v>1.9</v>
          </cell>
        </row>
        <row r="85">
          <cell r="P85" t="str">
            <v>Audit</v>
          </cell>
          <cell r="AK85">
            <v>3.1333333333333333</v>
          </cell>
          <cell r="AO85">
            <v>3.1333333333333333</v>
          </cell>
        </row>
        <row r="86">
          <cell r="P86" t="str">
            <v>Audit</v>
          </cell>
          <cell r="AK86">
            <v>1.8666666666666667</v>
          </cell>
          <cell r="AO86">
            <v>1.8666666666666667</v>
          </cell>
        </row>
        <row r="87">
          <cell r="P87" t="str">
            <v>Audit</v>
          </cell>
          <cell r="AK87">
            <v>3.1666666666666665</v>
          </cell>
          <cell r="AO87">
            <v>3.1666666666666665</v>
          </cell>
        </row>
        <row r="88">
          <cell r="P88" t="str">
            <v>Audit</v>
          </cell>
          <cell r="AK88">
            <v>1.8666666666666667</v>
          </cell>
          <cell r="AO88">
            <v>1.8666666666666667</v>
          </cell>
        </row>
        <row r="89">
          <cell r="P89" t="str">
            <v>Audit</v>
          </cell>
          <cell r="AK89">
            <v>3.1666666666666665</v>
          </cell>
          <cell r="AO89">
            <v>3.1666666666666665</v>
          </cell>
        </row>
        <row r="90">
          <cell r="P90" t="str">
            <v>Audit</v>
          </cell>
          <cell r="AK90">
            <v>2</v>
          </cell>
          <cell r="AO90">
            <v>2</v>
          </cell>
        </row>
        <row r="91">
          <cell r="P91" t="str">
            <v>Audit</v>
          </cell>
          <cell r="AK91">
            <v>1.8666666666666667</v>
          </cell>
          <cell r="AO91">
            <v>1.8666666666666667</v>
          </cell>
        </row>
        <row r="92">
          <cell r="P92" t="str">
            <v>Audit</v>
          </cell>
          <cell r="AK92">
            <v>2.9</v>
          </cell>
          <cell r="AO92">
            <v>2.9</v>
          </cell>
        </row>
        <row r="93">
          <cell r="P93" t="str">
            <v>Audit</v>
          </cell>
          <cell r="AK93">
            <v>3.3333333333333335</v>
          </cell>
          <cell r="AO93">
            <v>3.3333333333333335</v>
          </cell>
        </row>
        <row r="94">
          <cell r="P94" t="str">
            <v>Audit</v>
          </cell>
          <cell r="AK94">
            <v>3.2666666666666666</v>
          </cell>
          <cell r="AO94">
            <v>3.2666666666666666</v>
          </cell>
        </row>
        <row r="95">
          <cell r="P95" t="str">
            <v>Audit</v>
          </cell>
          <cell r="AK95">
            <v>1.7</v>
          </cell>
          <cell r="AO95">
            <v>1.7</v>
          </cell>
        </row>
        <row r="96">
          <cell r="P96" t="str">
            <v>Audit</v>
          </cell>
          <cell r="AK96">
            <v>1.7</v>
          </cell>
          <cell r="AO96">
            <v>1.7</v>
          </cell>
        </row>
        <row r="97">
          <cell r="P97" t="str">
            <v>Audit</v>
          </cell>
          <cell r="AK97">
            <v>2.4333333333333331</v>
          </cell>
          <cell r="AO97">
            <v>2.4333333333333331</v>
          </cell>
        </row>
        <row r="98">
          <cell r="P98" t="str">
            <v>Audit</v>
          </cell>
          <cell r="AK98">
            <v>1.7</v>
          </cell>
          <cell r="AO98">
            <v>1.7</v>
          </cell>
        </row>
        <row r="99">
          <cell r="P99" t="str">
            <v>Audit</v>
          </cell>
          <cell r="AK99">
            <v>3.8</v>
          </cell>
          <cell r="AO99">
            <v>3.8</v>
          </cell>
        </row>
        <row r="100">
          <cell r="P100" t="str">
            <v>Audit</v>
          </cell>
          <cell r="AK100">
            <v>2.4333333333333331</v>
          </cell>
          <cell r="AO100">
            <v>2.4333333333333331</v>
          </cell>
        </row>
        <row r="101">
          <cell r="P101" t="str">
            <v>Audit</v>
          </cell>
          <cell r="AK101">
            <v>3.3333333333333335</v>
          </cell>
          <cell r="AO101">
            <v>3.3333333333333335</v>
          </cell>
        </row>
        <row r="102">
          <cell r="P102" t="str">
            <v>Audit</v>
          </cell>
          <cell r="AK102">
            <v>3.2666666666666666</v>
          </cell>
          <cell r="AO102">
            <v>3.2666666666666666</v>
          </cell>
        </row>
        <row r="103">
          <cell r="P103" t="str">
            <v>Audit</v>
          </cell>
          <cell r="AK103">
            <v>2.4333333333333331</v>
          </cell>
          <cell r="AO103">
            <v>2.4333333333333331</v>
          </cell>
        </row>
        <row r="104">
          <cell r="P104" t="str">
            <v>Audit</v>
          </cell>
          <cell r="AK104">
            <v>3.3333333333333335</v>
          </cell>
          <cell r="AO104">
            <v>3.3333333333333335</v>
          </cell>
        </row>
        <row r="105">
          <cell r="P105" t="str">
            <v>Audit</v>
          </cell>
          <cell r="AK105">
            <v>3.8</v>
          </cell>
          <cell r="AO105">
            <v>3.8</v>
          </cell>
        </row>
        <row r="106">
          <cell r="P106" t="str">
            <v>Audit</v>
          </cell>
          <cell r="AK106">
            <v>3.2666666666666666</v>
          </cell>
          <cell r="AO106">
            <v>3.2666666666666666</v>
          </cell>
        </row>
        <row r="107">
          <cell r="P107" t="str">
            <v>Audit</v>
          </cell>
          <cell r="AK107">
            <v>1.2333333333333334</v>
          </cell>
          <cell r="AO107">
            <v>1.2333333333333334</v>
          </cell>
        </row>
        <row r="108">
          <cell r="P108" t="str">
            <v>Audit</v>
          </cell>
          <cell r="AK108">
            <v>1.2333333333333334</v>
          </cell>
          <cell r="AO108">
            <v>1.2333333333333334</v>
          </cell>
        </row>
        <row r="109">
          <cell r="P109" t="str">
            <v>Audit</v>
          </cell>
          <cell r="AK109">
            <v>3.6</v>
          </cell>
          <cell r="AO109">
            <v>3.6</v>
          </cell>
        </row>
        <row r="110">
          <cell r="P110" t="str">
            <v>Audit</v>
          </cell>
          <cell r="AK110">
            <v>1.5</v>
          </cell>
          <cell r="AO110">
            <v>1.5</v>
          </cell>
        </row>
        <row r="111">
          <cell r="P111" t="str">
            <v>Audit</v>
          </cell>
          <cell r="AK111">
            <v>1.1666666666666667</v>
          </cell>
          <cell r="AO111">
            <v>1.1666666666666667</v>
          </cell>
        </row>
        <row r="112">
          <cell r="P112" t="str">
            <v>Audit</v>
          </cell>
          <cell r="AK112">
            <v>1.5333333333333334</v>
          </cell>
          <cell r="AO112">
            <v>1.5333333333333334</v>
          </cell>
        </row>
        <row r="113">
          <cell r="P113" t="str">
            <v>Audit</v>
          </cell>
          <cell r="AK113">
            <v>2.1</v>
          </cell>
          <cell r="AO113">
            <v>2.1</v>
          </cell>
        </row>
        <row r="114">
          <cell r="P114" t="str">
            <v>Audit</v>
          </cell>
          <cell r="AK114">
            <v>1.5333333333333334</v>
          </cell>
          <cell r="AO114">
            <v>1.5333333333333334</v>
          </cell>
        </row>
        <row r="115">
          <cell r="P115" t="str">
            <v>Audit</v>
          </cell>
          <cell r="AK115">
            <v>1.5333333333333334</v>
          </cell>
          <cell r="AO115">
            <v>1.5333333333333334</v>
          </cell>
        </row>
        <row r="116">
          <cell r="P116" t="str">
            <v>Audit</v>
          </cell>
          <cell r="AK116">
            <v>2.1</v>
          </cell>
          <cell r="AO116">
            <v>2.1</v>
          </cell>
        </row>
        <row r="117">
          <cell r="P117" t="str">
            <v>Audit</v>
          </cell>
          <cell r="AK117">
            <v>2.1</v>
          </cell>
          <cell r="AO117">
            <v>2.1</v>
          </cell>
        </row>
        <row r="118">
          <cell r="P118" t="str">
            <v>Audit</v>
          </cell>
          <cell r="AK118">
            <v>2.3333333333333335</v>
          </cell>
          <cell r="AO118">
            <v>2.3333333333333335</v>
          </cell>
        </row>
        <row r="119">
          <cell r="P119" t="str">
            <v>Audit</v>
          </cell>
          <cell r="AK119">
            <v>2.3333333333333335</v>
          </cell>
          <cell r="AO119">
            <v>2.3333333333333335</v>
          </cell>
        </row>
        <row r="120">
          <cell r="P120" t="str">
            <v>Audit</v>
          </cell>
          <cell r="AK120">
            <v>2.4333333333333331</v>
          </cell>
          <cell r="AO120">
            <v>2.4333333333333331</v>
          </cell>
        </row>
        <row r="121">
          <cell r="P121" t="str">
            <v>Audit</v>
          </cell>
          <cell r="AK121">
            <v>2.4333333333333331</v>
          </cell>
          <cell r="AO121">
            <v>2.4333333333333331</v>
          </cell>
        </row>
        <row r="122">
          <cell r="P122" t="str">
            <v>Audit</v>
          </cell>
          <cell r="AK122">
            <v>1.5333333333333334</v>
          </cell>
          <cell r="AO122">
            <v>1.5333333333333334</v>
          </cell>
        </row>
        <row r="123">
          <cell r="P123" t="str">
            <v>Audit</v>
          </cell>
          <cell r="AK123">
            <v>1.5333333333333334</v>
          </cell>
          <cell r="AO123">
            <v>1.5333333333333334</v>
          </cell>
        </row>
        <row r="124">
          <cell r="P124" t="str">
            <v>Audit</v>
          </cell>
          <cell r="AK124">
            <v>1.5333333333333334</v>
          </cell>
          <cell r="AO124">
            <v>1.5333333333333334</v>
          </cell>
        </row>
        <row r="125">
          <cell r="P125" t="str">
            <v>Audit</v>
          </cell>
          <cell r="AK125">
            <v>1.5333333333333334</v>
          </cell>
          <cell r="AO125">
            <v>1.5333333333333334</v>
          </cell>
        </row>
        <row r="126">
          <cell r="P126" t="str">
            <v>Audit</v>
          </cell>
          <cell r="AK126">
            <v>1.4333333333333333</v>
          </cell>
          <cell r="AO126">
            <v>1.4333333333333333</v>
          </cell>
        </row>
        <row r="127">
          <cell r="P127" t="str">
            <v>Audit</v>
          </cell>
          <cell r="AK127">
            <v>1.4333333333333333</v>
          </cell>
          <cell r="AO127">
            <v>1.4333333333333333</v>
          </cell>
        </row>
        <row r="128">
          <cell r="P128" t="str">
            <v>Audit</v>
          </cell>
          <cell r="AK128">
            <v>1.4333333333333333</v>
          </cell>
          <cell r="AO128">
            <v>1.4333333333333333</v>
          </cell>
        </row>
        <row r="129">
          <cell r="P129" t="str">
            <v>Audit</v>
          </cell>
          <cell r="AK129">
            <v>1.4333333333333333</v>
          </cell>
          <cell r="AO129">
            <v>1.4333333333333333</v>
          </cell>
        </row>
        <row r="130">
          <cell r="P130" t="str">
            <v>Audit</v>
          </cell>
          <cell r="AK130">
            <v>2.3333333333333335</v>
          </cell>
          <cell r="AO130">
            <v>2.3333333333333335</v>
          </cell>
        </row>
        <row r="131">
          <cell r="P131" t="str">
            <v>Audit</v>
          </cell>
          <cell r="AK131">
            <v>1.6333333333333333</v>
          </cell>
          <cell r="AO131">
            <v>1.6333333333333333</v>
          </cell>
        </row>
        <row r="132">
          <cell r="P132" t="str">
            <v>Audit</v>
          </cell>
          <cell r="AK132">
            <v>2.3333333333333335</v>
          </cell>
          <cell r="AO132">
            <v>2.3333333333333335</v>
          </cell>
        </row>
        <row r="133">
          <cell r="P133" t="str">
            <v>Audit</v>
          </cell>
          <cell r="AK133">
            <v>2.3333333333333335</v>
          </cell>
          <cell r="AO133">
            <v>2.3333333333333335</v>
          </cell>
        </row>
        <row r="134">
          <cell r="P134" t="str">
            <v>Audit</v>
          </cell>
          <cell r="AK134">
            <v>1.6333333333333333</v>
          </cell>
          <cell r="AO134">
            <v>1.6333333333333333</v>
          </cell>
        </row>
        <row r="135">
          <cell r="P135" t="str">
            <v>Audit</v>
          </cell>
          <cell r="AK135">
            <v>1.7</v>
          </cell>
          <cell r="AO135">
            <v>1.7</v>
          </cell>
        </row>
        <row r="136">
          <cell r="P136" t="str">
            <v>Audit</v>
          </cell>
          <cell r="AK136">
            <v>1.8</v>
          </cell>
          <cell r="AO136">
            <v>1.8</v>
          </cell>
        </row>
        <row r="137">
          <cell r="P137" t="str">
            <v>Audit</v>
          </cell>
          <cell r="AK137">
            <v>1.9</v>
          </cell>
          <cell r="AO137">
            <v>1.9</v>
          </cell>
        </row>
        <row r="138">
          <cell r="P138" t="str">
            <v>Audit</v>
          </cell>
          <cell r="AK138">
            <v>1.9</v>
          </cell>
          <cell r="AO138">
            <v>1.9</v>
          </cell>
        </row>
        <row r="139">
          <cell r="P139" t="str">
            <v>Audit</v>
          </cell>
          <cell r="AK139">
            <v>2</v>
          </cell>
          <cell r="AO139">
            <v>2</v>
          </cell>
        </row>
        <row r="140">
          <cell r="P140" t="str">
            <v>Audit</v>
          </cell>
          <cell r="AK140">
            <v>1.7666666666666666</v>
          </cell>
          <cell r="AO140">
            <v>1.7666666666666666</v>
          </cell>
        </row>
        <row r="141">
          <cell r="P141" t="str">
            <v>Audit</v>
          </cell>
          <cell r="AK141">
            <v>2</v>
          </cell>
          <cell r="AO141">
            <v>2</v>
          </cell>
        </row>
        <row r="142">
          <cell r="P142" t="str">
            <v>Audit</v>
          </cell>
          <cell r="AK142">
            <v>2</v>
          </cell>
          <cell r="AO142">
            <v>2</v>
          </cell>
        </row>
        <row r="143">
          <cell r="P143" t="str">
            <v>Audit</v>
          </cell>
          <cell r="AK143">
            <v>2</v>
          </cell>
          <cell r="AO143">
            <v>2</v>
          </cell>
        </row>
        <row r="144">
          <cell r="P144" t="str">
            <v>Audit</v>
          </cell>
          <cell r="AK144">
            <v>1.7</v>
          </cell>
          <cell r="AO144">
            <v>1.7</v>
          </cell>
        </row>
        <row r="145">
          <cell r="P145" t="str">
            <v>Audit</v>
          </cell>
          <cell r="AK145">
            <v>1.7</v>
          </cell>
          <cell r="AO145">
            <v>1.7</v>
          </cell>
        </row>
        <row r="146">
          <cell r="P146" t="str">
            <v>Audit</v>
          </cell>
          <cell r="AK146">
            <v>0.7</v>
          </cell>
          <cell r="AO146">
            <v>0.7</v>
          </cell>
        </row>
        <row r="147">
          <cell r="P147" t="str">
            <v>Audit</v>
          </cell>
          <cell r="AK147">
            <v>0.7</v>
          </cell>
          <cell r="AO147">
            <v>0.7</v>
          </cell>
        </row>
        <row r="148">
          <cell r="P148" t="str">
            <v>Audit</v>
          </cell>
          <cell r="AK148">
            <v>2.0666666666666669</v>
          </cell>
          <cell r="AO148">
            <v>2.0666666666666669</v>
          </cell>
        </row>
        <row r="149">
          <cell r="P149" t="str">
            <v>Audit</v>
          </cell>
          <cell r="AK149">
            <v>0.7</v>
          </cell>
          <cell r="AO149">
            <v>0.7</v>
          </cell>
        </row>
        <row r="150">
          <cell r="P150" t="str">
            <v>Audit</v>
          </cell>
          <cell r="AK150">
            <v>3.2333333333333334</v>
          </cell>
          <cell r="AO150">
            <v>3.2333333333333334</v>
          </cell>
        </row>
        <row r="151">
          <cell r="P151" t="str">
            <v>Audit</v>
          </cell>
          <cell r="AK151">
            <v>2.5666666666666669</v>
          </cell>
          <cell r="AO151">
            <v>2.5666666666666669</v>
          </cell>
        </row>
        <row r="152">
          <cell r="P152" t="str">
            <v>Audit</v>
          </cell>
          <cell r="AK152">
            <v>1.7333333333333334</v>
          </cell>
          <cell r="AO152">
            <v>1.7333333333333334</v>
          </cell>
        </row>
        <row r="153">
          <cell r="P153" t="str">
            <v>Audit</v>
          </cell>
          <cell r="AK153">
            <v>2.0666666666666669</v>
          </cell>
          <cell r="AO153">
            <v>2.0666666666666669</v>
          </cell>
        </row>
        <row r="154">
          <cell r="P154" t="str">
            <v>Audit</v>
          </cell>
          <cell r="AK154">
            <v>1.7333333333333334</v>
          </cell>
          <cell r="AO154">
            <v>1.7333333333333334</v>
          </cell>
        </row>
        <row r="155">
          <cell r="P155" t="str">
            <v>Audit</v>
          </cell>
          <cell r="AK155">
            <v>2.0666666666666669</v>
          </cell>
          <cell r="AO155">
            <v>2.0666666666666669</v>
          </cell>
        </row>
        <row r="156">
          <cell r="P156" t="str">
            <v>Audit</v>
          </cell>
          <cell r="AK156">
            <v>1.7333333333333334</v>
          </cell>
          <cell r="AO156">
            <v>1.7333333333333334</v>
          </cell>
        </row>
        <row r="157">
          <cell r="P157" t="str">
            <v>Audit</v>
          </cell>
          <cell r="AK157">
            <v>1.8333333333333333</v>
          </cell>
          <cell r="AO157">
            <v>1.8333333333333333</v>
          </cell>
        </row>
        <row r="158">
          <cell r="P158" t="str">
            <v>Audit</v>
          </cell>
          <cell r="AK158">
            <v>1.8333333333333333</v>
          </cell>
          <cell r="AO158">
            <v>1.8333333333333333</v>
          </cell>
        </row>
        <row r="159">
          <cell r="P159" t="str">
            <v>Audit</v>
          </cell>
          <cell r="AK159">
            <v>1.8333333333333333</v>
          </cell>
          <cell r="AO159">
            <v>1.8333333333333333</v>
          </cell>
        </row>
        <row r="160">
          <cell r="P160" t="str">
            <v>Audit</v>
          </cell>
          <cell r="AK160">
            <v>1.8333333333333333</v>
          </cell>
          <cell r="AO160">
            <v>1.8333333333333333</v>
          </cell>
        </row>
        <row r="161">
          <cell r="P161" t="str">
            <v>Audit</v>
          </cell>
          <cell r="AK161">
            <v>1.7</v>
          </cell>
          <cell r="AO161">
            <v>1.7</v>
          </cell>
        </row>
        <row r="162">
          <cell r="P162" t="str">
            <v>Audit</v>
          </cell>
          <cell r="AK162">
            <v>2.5333333333333332</v>
          </cell>
          <cell r="AO162">
            <v>2.5333333333333332</v>
          </cell>
        </row>
        <row r="163">
          <cell r="P163" t="str">
            <v>Audit</v>
          </cell>
          <cell r="AK163">
            <v>2.5333333333333332</v>
          </cell>
          <cell r="AO163">
            <v>2.5333333333333332</v>
          </cell>
        </row>
        <row r="164">
          <cell r="P164" t="str">
            <v>Audit</v>
          </cell>
          <cell r="AK164">
            <v>1.9</v>
          </cell>
          <cell r="AO164">
            <v>1.9</v>
          </cell>
        </row>
        <row r="165">
          <cell r="P165" t="str">
            <v>Audit</v>
          </cell>
          <cell r="AK165">
            <v>1.8666666666666667</v>
          </cell>
          <cell r="AO165">
            <v>1.8666666666666667</v>
          </cell>
        </row>
        <row r="166">
          <cell r="P166" t="str">
            <v>Audit</v>
          </cell>
          <cell r="AK166">
            <v>1.8666666666666667</v>
          </cell>
          <cell r="AO166">
            <v>1.8666666666666667</v>
          </cell>
        </row>
        <row r="167">
          <cell r="P167" t="str">
            <v>Audit</v>
          </cell>
          <cell r="AK167">
            <v>1.9</v>
          </cell>
          <cell r="AO167">
            <v>1.9</v>
          </cell>
        </row>
        <row r="168">
          <cell r="P168" t="str">
            <v>Audit</v>
          </cell>
          <cell r="AK168">
            <v>4.0333333333333332</v>
          </cell>
          <cell r="AO168">
            <v>4.0333333333333332</v>
          </cell>
        </row>
        <row r="169">
          <cell r="P169" t="str">
            <v>Audit</v>
          </cell>
          <cell r="AK169">
            <v>4.0333333333333332</v>
          </cell>
          <cell r="AO169">
            <v>4.0333333333333332</v>
          </cell>
        </row>
        <row r="170">
          <cell r="P170" t="str">
            <v>Audit</v>
          </cell>
          <cell r="AK170">
            <v>2.5666666666666669</v>
          </cell>
          <cell r="AO170">
            <v>2.5666666666666669</v>
          </cell>
        </row>
        <row r="171">
          <cell r="P171" t="str">
            <v>Audit</v>
          </cell>
          <cell r="AK171">
            <v>2.4333333333333331</v>
          </cell>
          <cell r="AO171">
            <v>2.4333333333333331</v>
          </cell>
        </row>
        <row r="172">
          <cell r="P172" t="str">
            <v>Audit</v>
          </cell>
          <cell r="AK172">
            <v>3.7666666666666666</v>
          </cell>
          <cell r="AO172">
            <v>3.7666666666666666</v>
          </cell>
        </row>
        <row r="173">
          <cell r="P173" t="str">
            <v>Audit</v>
          </cell>
          <cell r="AK173">
            <v>1.7333333333333334</v>
          </cell>
          <cell r="AO173">
            <v>1.7333333333333334</v>
          </cell>
        </row>
        <row r="174">
          <cell r="P174" t="str">
            <v>Audit</v>
          </cell>
          <cell r="AK174">
            <v>4.0666666666666664</v>
          </cell>
          <cell r="AO174">
            <v>4.0666666666666664</v>
          </cell>
        </row>
        <row r="175">
          <cell r="P175" t="str">
            <v>Audit</v>
          </cell>
          <cell r="AK175">
            <v>2.5666666666666669</v>
          </cell>
          <cell r="AO175">
            <v>2.5666666666666669</v>
          </cell>
        </row>
        <row r="176">
          <cell r="P176" t="str">
            <v>Audit</v>
          </cell>
          <cell r="AK176">
            <v>4.0333333333333332</v>
          </cell>
          <cell r="AO176">
            <v>4.0333333333333332</v>
          </cell>
        </row>
        <row r="177">
          <cell r="P177" t="str">
            <v>Audit</v>
          </cell>
          <cell r="AK177">
            <v>4.0333333333333332</v>
          </cell>
          <cell r="AO177">
            <v>4.0333333333333332</v>
          </cell>
        </row>
        <row r="178">
          <cell r="P178" t="str">
            <v>Audit</v>
          </cell>
          <cell r="AK178">
            <v>4.0333333333333332</v>
          </cell>
          <cell r="AO178">
            <v>4.0333333333333332</v>
          </cell>
        </row>
        <row r="179">
          <cell r="P179" t="str">
            <v>Audit</v>
          </cell>
          <cell r="AK179">
            <v>4.0333333333333332</v>
          </cell>
          <cell r="AO179">
            <v>4.0333333333333332</v>
          </cell>
        </row>
        <row r="180">
          <cell r="P180" t="str">
            <v>Audit</v>
          </cell>
          <cell r="AK180">
            <v>1.7333333333333334</v>
          </cell>
          <cell r="AO180">
            <v>1.7333333333333334</v>
          </cell>
        </row>
        <row r="181">
          <cell r="P181" t="str">
            <v>Audit</v>
          </cell>
          <cell r="AK181">
            <v>3.7333333333333334</v>
          </cell>
          <cell r="AO181">
            <v>3.7333333333333334</v>
          </cell>
        </row>
        <row r="182">
          <cell r="P182" t="str">
            <v>Audit</v>
          </cell>
          <cell r="AK182">
            <v>3.7333333333333334</v>
          </cell>
          <cell r="AO182">
            <v>3.7333333333333334</v>
          </cell>
        </row>
        <row r="183">
          <cell r="P183" t="str">
            <v>Audit</v>
          </cell>
          <cell r="AK183">
            <v>2.3333333333333335</v>
          </cell>
          <cell r="AO183">
            <v>2.3333333333333335</v>
          </cell>
        </row>
        <row r="184">
          <cell r="P184" t="str">
            <v>Audit</v>
          </cell>
          <cell r="AK184">
            <v>2.3333333333333335</v>
          </cell>
          <cell r="AO184">
            <v>2.3333333333333335</v>
          </cell>
        </row>
        <row r="185">
          <cell r="P185" t="str">
            <v>Audit</v>
          </cell>
          <cell r="AK185">
            <v>1.9333333333333333</v>
          </cell>
          <cell r="AO185">
            <v>1.9333333333333333</v>
          </cell>
        </row>
        <row r="186">
          <cell r="P186" t="str">
            <v>Audit</v>
          </cell>
          <cell r="AK186">
            <v>1.6</v>
          </cell>
          <cell r="AO186">
            <v>1.6</v>
          </cell>
        </row>
        <row r="187">
          <cell r="P187" t="str">
            <v>Audit</v>
          </cell>
          <cell r="AK187">
            <v>1.6</v>
          </cell>
          <cell r="AO187">
            <v>1.6</v>
          </cell>
        </row>
        <row r="188">
          <cell r="P188" t="str">
            <v>Audit</v>
          </cell>
          <cell r="AK188">
            <v>3.5666666666666669</v>
          </cell>
          <cell r="AO188">
            <v>3.5666666666666669</v>
          </cell>
        </row>
        <row r="189">
          <cell r="P189" t="str">
            <v>Audit</v>
          </cell>
          <cell r="AK189">
            <v>3.5666666666666669</v>
          </cell>
          <cell r="AO189">
            <v>3.5666666666666669</v>
          </cell>
        </row>
        <row r="190">
          <cell r="P190" t="str">
            <v>Audit</v>
          </cell>
          <cell r="AK190">
            <v>3.5666666666666669</v>
          </cell>
          <cell r="AO190">
            <v>3.5666666666666669</v>
          </cell>
        </row>
        <row r="191">
          <cell r="P191" t="str">
            <v>Audit</v>
          </cell>
          <cell r="AK191">
            <v>2.7</v>
          </cell>
          <cell r="AO191">
            <v>2.7</v>
          </cell>
        </row>
        <row r="192">
          <cell r="P192" t="str">
            <v>Audit</v>
          </cell>
          <cell r="AK192">
            <v>2.7</v>
          </cell>
          <cell r="AO192">
            <v>2.7</v>
          </cell>
        </row>
        <row r="193">
          <cell r="P193" t="str">
            <v>Audit</v>
          </cell>
          <cell r="AK193">
            <v>1</v>
          </cell>
          <cell r="AO193">
            <v>1</v>
          </cell>
        </row>
        <row r="194">
          <cell r="P194" t="str">
            <v>Audit</v>
          </cell>
          <cell r="AK194">
            <v>2.6666666666666665</v>
          </cell>
          <cell r="AM194">
            <v>2.6666666666666665</v>
          </cell>
        </row>
        <row r="195">
          <cell r="P195" t="str">
            <v>Audit</v>
          </cell>
          <cell r="AK195">
            <v>2.8</v>
          </cell>
          <cell r="AM195">
            <v>2.8</v>
          </cell>
        </row>
        <row r="196">
          <cell r="P196" t="str">
            <v>Audit</v>
          </cell>
          <cell r="AK196">
            <v>2.8</v>
          </cell>
          <cell r="AM196">
            <v>2.8</v>
          </cell>
        </row>
        <row r="197">
          <cell r="P197" t="str">
            <v>Audit</v>
          </cell>
          <cell r="AK197">
            <v>2.8</v>
          </cell>
          <cell r="AM197">
            <v>2.8</v>
          </cell>
        </row>
        <row r="198">
          <cell r="P198" t="str">
            <v>Audit</v>
          </cell>
          <cell r="AK198">
            <v>2.8</v>
          </cell>
          <cell r="AM198">
            <v>2.8</v>
          </cell>
        </row>
        <row r="199">
          <cell r="P199" t="str">
            <v>Audit</v>
          </cell>
          <cell r="AK199">
            <v>3.5333333333333332</v>
          </cell>
          <cell r="AM199">
            <v>3.5333333333333332</v>
          </cell>
        </row>
        <row r="200">
          <cell r="P200" t="str">
            <v>Audit</v>
          </cell>
          <cell r="AK200">
            <v>3.0666666666666669</v>
          </cell>
          <cell r="AM200">
            <v>3.0666666666666669</v>
          </cell>
        </row>
        <row r="201">
          <cell r="P201" t="str">
            <v>Audit</v>
          </cell>
          <cell r="AK201">
            <v>1.6666666666666667</v>
          </cell>
          <cell r="AM201">
            <v>1.6666666666666667</v>
          </cell>
        </row>
        <row r="202">
          <cell r="P202" t="str">
            <v>Audit</v>
          </cell>
          <cell r="AK202">
            <v>1.6666666666666667</v>
          </cell>
          <cell r="AM202">
            <v>1.6666666666666667</v>
          </cell>
        </row>
        <row r="203">
          <cell r="P203" t="str">
            <v>Audit</v>
          </cell>
          <cell r="AK203">
            <v>1.7</v>
          </cell>
          <cell r="AM203">
            <v>1.7</v>
          </cell>
        </row>
        <row r="204">
          <cell r="P204" t="str">
            <v>Audit</v>
          </cell>
          <cell r="AK204">
            <v>3.9</v>
          </cell>
          <cell r="AM204">
            <v>3.9</v>
          </cell>
        </row>
        <row r="205">
          <cell r="P205" t="str">
            <v>Audit</v>
          </cell>
          <cell r="AK205">
            <v>3.9</v>
          </cell>
          <cell r="AM205">
            <v>3.9</v>
          </cell>
        </row>
        <row r="206">
          <cell r="P206" t="str">
            <v>Audit</v>
          </cell>
          <cell r="AK206">
            <v>3.9666666666666668</v>
          </cell>
          <cell r="AM206">
            <v>3.9666666666666668</v>
          </cell>
        </row>
        <row r="207">
          <cell r="P207" t="str">
            <v>Audit</v>
          </cell>
          <cell r="AK207">
            <v>3.4333333333333331</v>
          </cell>
          <cell r="AM207">
            <v>3.4333333333333331</v>
          </cell>
        </row>
        <row r="208">
          <cell r="P208" t="str">
            <v>Audit</v>
          </cell>
          <cell r="AK208">
            <v>3.4333333333333331</v>
          </cell>
          <cell r="AM208">
            <v>3.4333333333333331</v>
          </cell>
        </row>
        <row r="209">
          <cell r="P209" t="str">
            <v>Audit</v>
          </cell>
          <cell r="AK209">
            <v>3.7333333333333334</v>
          </cell>
          <cell r="AM209">
            <v>3.7333333333333334</v>
          </cell>
        </row>
        <row r="210">
          <cell r="P210" t="str">
            <v>Audit</v>
          </cell>
          <cell r="AK210">
            <v>3.8</v>
          </cell>
          <cell r="AM210">
            <v>3.8</v>
          </cell>
        </row>
        <row r="211">
          <cell r="P211" t="str">
            <v>Audit</v>
          </cell>
          <cell r="AK211">
            <v>3.9</v>
          </cell>
          <cell r="AM211">
            <v>3.9</v>
          </cell>
        </row>
        <row r="212">
          <cell r="P212" t="str">
            <v>Audit</v>
          </cell>
          <cell r="AK212">
            <v>1.9333333333333333</v>
          </cell>
          <cell r="AM212">
            <v>1.9333333333333333</v>
          </cell>
        </row>
        <row r="213">
          <cell r="P213" t="str">
            <v>Audit</v>
          </cell>
          <cell r="AK213">
            <v>4.7333333333333334</v>
          </cell>
          <cell r="AM213">
            <v>4.7333333333333334</v>
          </cell>
        </row>
        <row r="214">
          <cell r="P214" t="str">
            <v>Audit</v>
          </cell>
          <cell r="AK214">
            <v>3.0666666666666669</v>
          </cell>
          <cell r="AM214">
            <v>3.0666666666666669</v>
          </cell>
        </row>
        <row r="215">
          <cell r="P215" t="str">
            <v>Audit</v>
          </cell>
          <cell r="AK215">
            <v>3.0666666666666669</v>
          </cell>
          <cell r="AM215">
            <v>3.0666666666666669</v>
          </cell>
        </row>
        <row r="216">
          <cell r="P216" t="str">
            <v>Audit</v>
          </cell>
          <cell r="AK216">
            <v>4.0666666666666664</v>
          </cell>
          <cell r="AM216">
            <v>4.0666666666666664</v>
          </cell>
        </row>
        <row r="217">
          <cell r="P217" t="str">
            <v>Audit</v>
          </cell>
          <cell r="AK217">
            <v>4.0666666666666664</v>
          </cell>
          <cell r="AM217">
            <v>4.0666666666666664</v>
          </cell>
        </row>
        <row r="218">
          <cell r="P218" t="str">
            <v>Audit</v>
          </cell>
          <cell r="AK218">
            <v>4.0666666666666664</v>
          </cell>
          <cell r="AM218">
            <v>4.0666666666666664</v>
          </cell>
        </row>
        <row r="219">
          <cell r="P219" t="str">
            <v>Audit</v>
          </cell>
          <cell r="AK219">
            <v>2.0666666666666669</v>
          </cell>
          <cell r="AM219">
            <v>2.0666666666666669</v>
          </cell>
        </row>
        <row r="220">
          <cell r="P220" t="str">
            <v>Audit</v>
          </cell>
          <cell r="AK220">
            <v>2.0666666666666669</v>
          </cell>
          <cell r="AM220">
            <v>2.0666666666666669</v>
          </cell>
        </row>
        <row r="221">
          <cell r="P221" t="str">
            <v>Audit</v>
          </cell>
          <cell r="AK221">
            <v>3.7333333333333334</v>
          </cell>
          <cell r="AM221">
            <v>3.7333333333333334</v>
          </cell>
        </row>
        <row r="222">
          <cell r="P222" t="str">
            <v>Audit</v>
          </cell>
          <cell r="AK222">
            <v>3.1</v>
          </cell>
          <cell r="AM222">
            <v>3.1</v>
          </cell>
        </row>
        <row r="223">
          <cell r="P223" t="str">
            <v>Audit</v>
          </cell>
          <cell r="AK223">
            <v>2.4</v>
          </cell>
          <cell r="AM223">
            <v>2.4</v>
          </cell>
        </row>
        <row r="224">
          <cell r="P224" t="str">
            <v>Audit</v>
          </cell>
          <cell r="AK224">
            <v>2.4</v>
          </cell>
          <cell r="AM224">
            <v>2.4</v>
          </cell>
        </row>
        <row r="225">
          <cell r="P225" t="str">
            <v>Audit</v>
          </cell>
          <cell r="AK225">
            <v>2.4</v>
          </cell>
          <cell r="AM225">
            <v>2.4</v>
          </cell>
        </row>
        <row r="226">
          <cell r="P226" t="str">
            <v>Audit</v>
          </cell>
          <cell r="AK226">
            <v>2.4333333333333331</v>
          </cell>
          <cell r="AM226">
            <v>2.4333333333333331</v>
          </cell>
        </row>
        <row r="227">
          <cell r="P227" t="str">
            <v>Audit</v>
          </cell>
          <cell r="AK227">
            <v>2.8333333333333335</v>
          </cell>
          <cell r="AM227">
            <v>2.8333333333333335</v>
          </cell>
        </row>
        <row r="228">
          <cell r="P228" t="str">
            <v>Audit</v>
          </cell>
          <cell r="AK228">
            <v>2.8333333333333335</v>
          </cell>
          <cell r="AM228">
            <v>2.8333333333333335</v>
          </cell>
        </row>
        <row r="229">
          <cell r="P229" t="str">
            <v>Audit</v>
          </cell>
          <cell r="AK229">
            <v>2.8333333333333335</v>
          </cell>
          <cell r="AM229">
            <v>2.8333333333333335</v>
          </cell>
        </row>
        <row r="230">
          <cell r="P230" t="str">
            <v>Audit</v>
          </cell>
          <cell r="AK230">
            <v>3.6</v>
          </cell>
          <cell r="AM230">
            <v>3.6</v>
          </cell>
        </row>
        <row r="231">
          <cell r="P231" t="str">
            <v>Audit</v>
          </cell>
          <cell r="AK231">
            <v>3.7333333333333334</v>
          </cell>
          <cell r="AM231">
            <v>3.7333333333333334</v>
          </cell>
        </row>
        <row r="232">
          <cell r="P232" t="str">
            <v>Audit</v>
          </cell>
          <cell r="AK232">
            <v>3.7333333333333334</v>
          </cell>
          <cell r="AM232">
            <v>3.7333333333333334</v>
          </cell>
        </row>
        <row r="233">
          <cell r="P233" t="str">
            <v>Audit</v>
          </cell>
          <cell r="AK233">
            <v>2.6333333333333333</v>
          </cell>
          <cell r="AM233">
            <v>2.6333333333333333</v>
          </cell>
        </row>
        <row r="234">
          <cell r="P234" t="str">
            <v>Audit</v>
          </cell>
          <cell r="AK234">
            <v>2.9</v>
          </cell>
          <cell r="AM234">
            <v>2.9</v>
          </cell>
        </row>
        <row r="235">
          <cell r="P235" t="str">
            <v>Audit</v>
          </cell>
          <cell r="AK235">
            <v>2.9</v>
          </cell>
          <cell r="AM235">
            <v>2.9</v>
          </cell>
        </row>
        <row r="236">
          <cell r="P236" t="str">
            <v>Audit</v>
          </cell>
          <cell r="AK236">
            <v>2.9</v>
          </cell>
          <cell r="AM236">
            <v>2.9</v>
          </cell>
        </row>
        <row r="237">
          <cell r="P237" t="str">
            <v>Audit</v>
          </cell>
          <cell r="AK237">
            <v>1.9</v>
          </cell>
          <cell r="AM237">
            <v>1.9</v>
          </cell>
        </row>
        <row r="238">
          <cell r="P238" t="str">
            <v>Audit</v>
          </cell>
          <cell r="AK238">
            <v>1.9</v>
          </cell>
          <cell r="AM238">
            <v>1.9</v>
          </cell>
        </row>
        <row r="239">
          <cell r="P239" t="str">
            <v>Audit</v>
          </cell>
          <cell r="AK239">
            <v>1.9</v>
          </cell>
          <cell r="AM239">
            <v>1.9</v>
          </cell>
        </row>
        <row r="240">
          <cell r="P240" t="str">
            <v>Audit</v>
          </cell>
          <cell r="AK240">
            <v>3.6</v>
          </cell>
          <cell r="AM240">
            <v>3.6</v>
          </cell>
        </row>
        <row r="241">
          <cell r="P241" t="str">
            <v>Audit</v>
          </cell>
          <cell r="AK241">
            <v>3.6</v>
          </cell>
          <cell r="AM241">
            <v>3.6</v>
          </cell>
        </row>
        <row r="242">
          <cell r="P242" t="str">
            <v>Audit</v>
          </cell>
          <cell r="AK242">
            <v>2.4333333333333331</v>
          </cell>
          <cell r="AM242">
            <v>2.4333333333333331</v>
          </cell>
        </row>
        <row r="243">
          <cell r="P243" t="str">
            <v>Audit</v>
          </cell>
          <cell r="AK243">
            <v>2.8</v>
          </cell>
          <cell r="AM243">
            <v>2.8</v>
          </cell>
        </row>
        <row r="244">
          <cell r="P244" t="str">
            <v>Audit</v>
          </cell>
          <cell r="AK244">
            <v>2.4333333333333331</v>
          </cell>
          <cell r="AM244">
            <v>2.4333333333333331</v>
          </cell>
        </row>
        <row r="245">
          <cell r="P245" t="str">
            <v>Audit</v>
          </cell>
          <cell r="AK245">
            <v>2.8666666666666667</v>
          </cell>
          <cell r="AM245">
            <v>2.8666666666666667</v>
          </cell>
        </row>
        <row r="246">
          <cell r="P246" t="str">
            <v>Audit</v>
          </cell>
          <cell r="AK246">
            <v>2.4333333333333331</v>
          </cell>
          <cell r="AM246">
            <v>2.4333333333333331</v>
          </cell>
        </row>
        <row r="247">
          <cell r="P247" t="str">
            <v>Audit</v>
          </cell>
          <cell r="AK247">
            <v>2.4333333333333331</v>
          </cell>
          <cell r="AM247">
            <v>2.4333333333333331</v>
          </cell>
        </row>
        <row r="248">
          <cell r="P248" t="str">
            <v>Audit</v>
          </cell>
          <cell r="AK248">
            <v>1.7</v>
          </cell>
          <cell r="AM248">
            <v>1.7</v>
          </cell>
        </row>
        <row r="249">
          <cell r="P249" t="str">
            <v>Audit</v>
          </cell>
          <cell r="AK249">
            <v>2.2999999999999998</v>
          </cell>
          <cell r="AM249">
            <v>2.2999999999999998</v>
          </cell>
        </row>
        <row r="250">
          <cell r="P250" t="str">
            <v>Audit</v>
          </cell>
          <cell r="AK250">
            <v>2.2999999999999998</v>
          </cell>
          <cell r="AM250">
            <v>2.2999999999999998</v>
          </cell>
        </row>
        <row r="251">
          <cell r="P251" t="str">
            <v>Audit</v>
          </cell>
          <cell r="AK251">
            <v>2.8</v>
          </cell>
          <cell r="AM251">
            <v>2.8</v>
          </cell>
        </row>
        <row r="252">
          <cell r="P252" t="str">
            <v>Audit</v>
          </cell>
          <cell r="AK252">
            <v>2.6</v>
          </cell>
          <cell r="AM252">
            <v>2.6</v>
          </cell>
        </row>
        <row r="253">
          <cell r="P253" t="str">
            <v>Audit</v>
          </cell>
          <cell r="AK253">
            <v>4.166666666666667</v>
          </cell>
          <cell r="AM253">
            <v>4.166666666666667</v>
          </cell>
        </row>
        <row r="254">
          <cell r="P254" t="str">
            <v>Audit</v>
          </cell>
          <cell r="AK254">
            <v>4.166666666666667</v>
          </cell>
          <cell r="AM254">
            <v>4.166666666666667</v>
          </cell>
        </row>
        <row r="255">
          <cell r="P255" t="str">
            <v>Audit</v>
          </cell>
          <cell r="AK255">
            <v>2.6</v>
          </cell>
          <cell r="AM255">
            <v>2.6</v>
          </cell>
        </row>
        <row r="256">
          <cell r="P256" t="str">
            <v>Audit</v>
          </cell>
          <cell r="AK256">
            <v>4.166666666666667</v>
          </cell>
          <cell r="AM256">
            <v>4.166666666666667</v>
          </cell>
        </row>
        <row r="257">
          <cell r="P257" t="str">
            <v>Audit</v>
          </cell>
          <cell r="AK257">
            <v>1.9666666666666666</v>
          </cell>
          <cell r="AM257">
            <v>1.9666666666666666</v>
          </cell>
        </row>
        <row r="258">
          <cell r="P258" t="str">
            <v>Audit</v>
          </cell>
          <cell r="AK258">
            <v>1.8333333333333333</v>
          </cell>
          <cell r="AM258">
            <v>1.8333333333333333</v>
          </cell>
        </row>
        <row r="259">
          <cell r="P259" t="str">
            <v>Audit</v>
          </cell>
          <cell r="AK259">
            <v>1.8333333333333333</v>
          </cell>
          <cell r="AM259">
            <v>1.8333333333333333</v>
          </cell>
        </row>
        <row r="260">
          <cell r="P260" t="str">
            <v>Audit</v>
          </cell>
          <cell r="AK260">
            <v>3.4333333333333331</v>
          </cell>
          <cell r="AM260">
            <v>3.4333333333333331</v>
          </cell>
        </row>
        <row r="261">
          <cell r="P261" t="str">
            <v>Audit</v>
          </cell>
          <cell r="AK261">
            <v>1.8333333333333333</v>
          </cell>
          <cell r="AM261">
            <v>1.8333333333333333</v>
          </cell>
        </row>
        <row r="262">
          <cell r="P262" t="str">
            <v>Audit</v>
          </cell>
          <cell r="AK262">
            <v>2.6</v>
          </cell>
          <cell r="AM262">
            <v>2.6</v>
          </cell>
        </row>
        <row r="263">
          <cell r="P263" t="str">
            <v>Audit</v>
          </cell>
          <cell r="AK263">
            <v>2.6</v>
          </cell>
          <cell r="AM263">
            <v>2.6</v>
          </cell>
        </row>
        <row r="264">
          <cell r="P264" t="str">
            <v>Audit</v>
          </cell>
          <cell r="AK264">
            <v>2.7666666666666666</v>
          </cell>
          <cell r="AM264">
            <v>2.7666666666666666</v>
          </cell>
        </row>
        <row r="265">
          <cell r="P265" t="str">
            <v>Audit</v>
          </cell>
          <cell r="AK265">
            <v>2.7666666666666666</v>
          </cell>
          <cell r="AM265">
            <v>2.7666666666666666</v>
          </cell>
        </row>
        <row r="266">
          <cell r="P266" t="str">
            <v>Audit</v>
          </cell>
          <cell r="AK266">
            <v>2.5666666666666669</v>
          </cell>
          <cell r="AM266">
            <v>2.5666666666666669</v>
          </cell>
        </row>
        <row r="267">
          <cell r="P267" t="str">
            <v>Audit</v>
          </cell>
          <cell r="AK267">
            <v>2.5666666666666669</v>
          </cell>
          <cell r="AM267">
            <v>2.5666666666666669</v>
          </cell>
        </row>
        <row r="268">
          <cell r="P268" t="str">
            <v>Audit</v>
          </cell>
          <cell r="AK268">
            <v>4.7</v>
          </cell>
          <cell r="AM268">
            <v>4.7</v>
          </cell>
        </row>
        <row r="269">
          <cell r="P269" t="str">
            <v>Audit</v>
          </cell>
          <cell r="AK269">
            <v>2.7</v>
          </cell>
          <cell r="AM269">
            <v>2.7</v>
          </cell>
        </row>
        <row r="270">
          <cell r="P270" t="str">
            <v>Audit</v>
          </cell>
          <cell r="AK270">
            <v>2.1</v>
          </cell>
          <cell r="AM270">
            <v>2.1</v>
          </cell>
        </row>
        <row r="271">
          <cell r="P271" t="str">
            <v>Audit</v>
          </cell>
          <cell r="AK271">
            <v>3.8333333333333335</v>
          </cell>
          <cell r="AM271">
            <v>3.8333333333333335</v>
          </cell>
        </row>
        <row r="272">
          <cell r="P272" t="str">
            <v>Audit</v>
          </cell>
          <cell r="AK272">
            <v>1.7666666666666666</v>
          </cell>
          <cell r="AM272">
            <v>1.7666666666666666</v>
          </cell>
        </row>
        <row r="273">
          <cell r="P273" t="str">
            <v>Audit</v>
          </cell>
          <cell r="AK273">
            <v>2.9</v>
          </cell>
          <cell r="AM273">
            <v>2.9</v>
          </cell>
        </row>
        <row r="274">
          <cell r="P274" t="str">
            <v>Audit</v>
          </cell>
          <cell r="AK274">
            <v>1.7666666666666666</v>
          </cell>
          <cell r="AM274">
            <v>1.7666666666666666</v>
          </cell>
        </row>
        <row r="275">
          <cell r="P275" t="str">
            <v>Audit</v>
          </cell>
          <cell r="AK275">
            <v>2.9</v>
          </cell>
          <cell r="AM275">
            <v>2.9</v>
          </cell>
        </row>
        <row r="276">
          <cell r="P276" t="str">
            <v>Audit</v>
          </cell>
          <cell r="AK276">
            <v>2.9</v>
          </cell>
          <cell r="AM276">
            <v>2.9</v>
          </cell>
        </row>
        <row r="277">
          <cell r="P277" t="str">
            <v>Audit</v>
          </cell>
          <cell r="AK277">
            <v>4.2</v>
          </cell>
          <cell r="AM277">
            <v>4.2</v>
          </cell>
        </row>
        <row r="278">
          <cell r="P278" t="str">
            <v>Audit</v>
          </cell>
          <cell r="AK278">
            <v>3.9666666666666668</v>
          </cell>
          <cell r="AM278">
            <v>3.9666666666666668</v>
          </cell>
        </row>
        <row r="279">
          <cell r="P279" t="str">
            <v>Audit</v>
          </cell>
          <cell r="AK279">
            <v>2.7</v>
          </cell>
          <cell r="AM279">
            <v>2.7</v>
          </cell>
        </row>
        <row r="280">
          <cell r="P280" t="str">
            <v>Audit</v>
          </cell>
          <cell r="AK280">
            <v>3.9666666666666668</v>
          </cell>
          <cell r="AM280">
            <v>3.9666666666666668</v>
          </cell>
        </row>
        <row r="281">
          <cell r="P281" t="str">
            <v>Audit</v>
          </cell>
          <cell r="AK281">
            <v>2.6</v>
          </cell>
          <cell r="AM281">
            <v>2.6</v>
          </cell>
        </row>
        <row r="282">
          <cell r="P282" t="str">
            <v>Audit</v>
          </cell>
          <cell r="AK282">
            <v>2.6</v>
          </cell>
          <cell r="AM282">
            <v>2.6</v>
          </cell>
        </row>
        <row r="283">
          <cell r="P283" t="str">
            <v>Audit</v>
          </cell>
          <cell r="AK283">
            <v>1.9666666666666666</v>
          </cell>
          <cell r="AM283">
            <v>1.9666666666666666</v>
          </cell>
        </row>
        <row r="284">
          <cell r="P284" t="str">
            <v>Audit</v>
          </cell>
          <cell r="AK284">
            <v>2.5333333333333332</v>
          </cell>
          <cell r="AM284">
            <v>2.5333333333333332</v>
          </cell>
        </row>
        <row r="285">
          <cell r="P285" t="str">
            <v>Audit</v>
          </cell>
          <cell r="AK285">
            <v>1.7</v>
          </cell>
          <cell r="AM285">
            <v>1.7</v>
          </cell>
        </row>
        <row r="286">
          <cell r="P286" t="str">
            <v>Audit</v>
          </cell>
          <cell r="AK286">
            <v>1.7</v>
          </cell>
          <cell r="AM286">
            <v>1.7</v>
          </cell>
        </row>
        <row r="287">
          <cell r="P287" t="str">
            <v>Audit</v>
          </cell>
          <cell r="AK287">
            <v>1.9666666666666666</v>
          </cell>
          <cell r="AM287">
            <v>1.9666666666666666</v>
          </cell>
        </row>
        <row r="288">
          <cell r="P288" t="str">
            <v>Audit</v>
          </cell>
          <cell r="AK288">
            <v>1.7333333333333334</v>
          </cell>
          <cell r="AM288">
            <v>1.7333333333333334</v>
          </cell>
        </row>
        <row r="289">
          <cell r="P289" t="str">
            <v>Audit</v>
          </cell>
          <cell r="AK289">
            <v>2.5333333333333332</v>
          </cell>
          <cell r="AM289">
            <v>2.5333333333333332</v>
          </cell>
        </row>
        <row r="290">
          <cell r="P290" t="str">
            <v>Audit</v>
          </cell>
          <cell r="AK290">
            <v>2.6</v>
          </cell>
          <cell r="AM290">
            <v>2.6</v>
          </cell>
        </row>
        <row r="291">
          <cell r="P291" t="str">
            <v>Audit</v>
          </cell>
          <cell r="AK291">
            <v>5.166666666666667</v>
          </cell>
          <cell r="AM291">
            <v>5.166666666666667</v>
          </cell>
        </row>
        <row r="292">
          <cell r="P292" t="str">
            <v>Audit</v>
          </cell>
          <cell r="AK292">
            <v>1.8333333333333333</v>
          </cell>
          <cell r="AM292">
            <v>1.8333333333333333</v>
          </cell>
        </row>
        <row r="293">
          <cell r="P293" t="str">
            <v>Audit</v>
          </cell>
          <cell r="AK293">
            <v>1.7</v>
          </cell>
          <cell r="AM293">
            <v>1.7</v>
          </cell>
        </row>
        <row r="294">
          <cell r="P294" t="str">
            <v>Audit</v>
          </cell>
          <cell r="AK294">
            <v>1.7</v>
          </cell>
          <cell r="AM294">
            <v>1.7</v>
          </cell>
        </row>
        <row r="295">
          <cell r="P295" t="str">
            <v>Audit</v>
          </cell>
          <cell r="AK295">
            <v>2.3333333333333335</v>
          </cell>
          <cell r="AM295">
            <v>2.3333333333333335</v>
          </cell>
        </row>
        <row r="296">
          <cell r="P296" t="str">
            <v>Audit</v>
          </cell>
          <cell r="AK296">
            <v>2.7</v>
          </cell>
          <cell r="AM296">
            <v>2.7</v>
          </cell>
        </row>
        <row r="297">
          <cell r="P297" t="str">
            <v>Audit</v>
          </cell>
          <cell r="AK297">
            <v>2.7</v>
          </cell>
          <cell r="AM297">
            <v>2.7</v>
          </cell>
        </row>
        <row r="298">
          <cell r="P298" t="str">
            <v>Audit</v>
          </cell>
          <cell r="AK298">
            <v>2.5666666666666669</v>
          </cell>
          <cell r="AM298">
            <v>2.5666666666666669</v>
          </cell>
        </row>
        <row r="299">
          <cell r="P299" t="str">
            <v>Audit</v>
          </cell>
          <cell r="AK299">
            <v>3.2333333333333334</v>
          </cell>
          <cell r="AM299">
            <v>3.2333333333333334</v>
          </cell>
        </row>
        <row r="300">
          <cell r="P300" t="str">
            <v>Audit</v>
          </cell>
          <cell r="AK300">
            <v>2.8</v>
          </cell>
          <cell r="AM300">
            <v>2.8</v>
          </cell>
        </row>
        <row r="301">
          <cell r="P301" t="str">
            <v>Audit</v>
          </cell>
          <cell r="AK301">
            <v>2.8</v>
          </cell>
          <cell r="AM301">
            <v>2.8</v>
          </cell>
        </row>
        <row r="302">
          <cell r="P302" t="str">
            <v>Audit</v>
          </cell>
          <cell r="AK302">
            <v>2.8</v>
          </cell>
          <cell r="AM302">
            <v>2.8</v>
          </cell>
        </row>
        <row r="303">
          <cell r="P303" t="str">
            <v>Audit</v>
          </cell>
          <cell r="AK303">
            <v>2.8</v>
          </cell>
          <cell r="AM303">
            <v>2.8</v>
          </cell>
        </row>
        <row r="304">
          <cell r="P304" t="str">
            <v>Audit</v>
          </cell>
          <cell r="AK304">
            <v>2.8</v>
          </cell>
          <cell r="AM304">
            <v>2.8</v>
          </cell>
        </row>
        <row r="305">
          <cell r="P305" t="str">
            <v>Audit</v>
          </cell>
          <cell r="AK305">
            <v>2.8</v>
          </cell>
          <cell r="AM305">
            <v>2.8</v>
          </cell>
        </row>
        <row r="306">
          <cell r="P306" t="str">
            <v>Audit</v>
          </cell>
          <cell r="AK306">
            <v>4.0333333333333332</v>
          </cell>
          <cell r="AM306">
            <v>4.0333333333333332</v>
          </cell>
        </row>
        <row r="307">
          <cell r="P307" t="str">
            <v>Audit</v>
          </cell>
          <cell r="AK307">
            <v>2.6</v>
          </cell>
          <cell r="AM307">
            <v>2.6</v>
          </cell>
        </row>
        <row r="308">
          <cell r="P308" t="str">
            <v>Audit</v>
          </cell>
          <cell r="AK308">
            <v>2.4333333333333331</v>
          </cell>
          <cell r="AM308">
            <v>2.4333333333333331</v>
          </cell>
        </row>
        <row r="309">
          <cell r="P309" t="str">
            <v>Audit</v>
          </cell>
          <cell r="AK309">
            <v>3.8333333333333335</v>
          </cell>
          <cell r="AM309">
            <v>3.8333333333333335</v>
          </cell>
        </row>
        <row r="310">
          <cell r="P310" t="str">
            <v>Audit</v>
          </cell>
          <cell r="AK310">
            <v>5.4666666666666668</v>
          </cell>
          <cell r="AM310">
            <v>5.4666666666666668</v>
          </cell>
        </row>
        <row r="311">
          <cell r="P311" t="str">
            <v>Audit</v>
          </cell>
          <cell r="AK311">
            <v>3.3333333333333335</v>
          </cell>
          <cell r="AM311">
            <v>3.3333333333333335</v>
          </cell>
        </row>
        <row r="312">
          <cell r="P312" t="str">
            <v>Audit</v>
          </cell>
          <cell r="AK312">
            <v>2.5666666666666669</v>
          </cell>
          <cell r="AM312">
            <v>2.5666666666666669</v>
          </cell>
        </row>
        <row r="313">
          <cell r="P313" t="str">
            <v>Audit</v>
          </cell>
          <cell r="AK313">
            <v>4.2333333333333334</v>
          </cell>
          <cell r="AM313">
            <v>4.2333333333333334</v>
          </cell>
        </row>
        <row r="314">
          <cell r="P314" t="str">
            <v>Audit</v>
          </cell>
          <cell r="AK314">
            <v>3.0666666666666669</v>
          </cell>
          <cell r="AM314">
            <v>3.0666666666666669</v>
          </cell>
        </row>
        <row r="315">
          <cell r="P315" t="str">
            <v>Audit</v>
          </cell>
          <cell r="AK315">
            <v>2.3333333333333335</v>
          </cell>
          <cell r="AM315">
            <v>2.3333333333333335</v>
          </cell>
        </row>
        <row r="316">
          <cell r="P316" t="str">
            <v>Audit</v>
          </cell>
          <cell r="AK316">
            <v>2.3333333333333335</v>
          </cell>
          <cell r="AM316">
            <v>2.3333333333333335</v>
          </cell>
        </row>
        <row r="317">
          <cell r="P317" t="str">
            <v>Audit</v>
          </cell>
          <cell r="AK317">
            <v>2.3333333333333335</v>
          </cell>
          <cell r="AM317">
            <v>2.3333333333333335</v>
          </cell>
        </row>
        <row r="318">
          <cell r="P318" t="str">
            <v>Audit</v>
          </cell>
          <cell r="AK318">
            <v>2.3333333333333335</v>
          </cell>
          <cell r="AM318">
            <v>2.3333333333333335</v>
          </cell>
        </row>
        <row r="319">
          <cell r="P319" t="str">
            <v>Audit</v>
          </cell>
          <cell r="AK319">
            <v>2.6</v>
          </cell>
          <cell r="AM319">
            <v>2.6</v>
          </cell>
        </row>
        <row r="320">
          <cell r="P320" t="str">
            <v>Audit</v>
          </cell>
          <cell r="AK320">
            <v>1.6333333333333333</v>
          </cell>
          <cell r="AM320">
            <v>1.6333333333333333</v>
          </cell>
        </row>
        <row r="321">
          <cell r="P321" t="str">
            <v>Audit</v>
          </cell>
          <cell r="AK321">
            <v>3.0666666666666669</v>
          </cell>
          <cell r="AM321">
            <v>3.0666666666666669</v>
          </cell>
        </row>
        <row r="322">
          <cell r="P322" t="str">
            <v>Audit</v>
          </cell>
          <cell r="AK322">
            <v>2.6</v>
          </cell>
          <cell r="AM322">
            <v>2.6</v>
          </cell>
        </row>
        <row r="323">
          <cell r="P323" t="str">
            <v>Audit</v>
          </cell>
          <cell r="AK323">
            <v>4.666666666666667</v>
          </cell>
          <cell r="AM323">
            <v>4.666666666666667</v>
          </cell>
        </row>
        <row r="324">
          <cell r="P324" t="str">
            <v>Audit</v>
          </cell>
          <cell r="AK324">
            <v>7.1</v>
          </cell>
          <cell r="AM324">
            <v>7.1</v>
          </cell>
        </row>
        <row r="325">
          <cell r="P325" t="str">
            <v>Audit</v>
          </cell>
          <cell r="AK325">
            <v>3.2333333333333334</v>
          </cell>
          <cell r="AM325">
            <v>3.2333333333333334</v>
          </cell>
        </row>
        <row r="326">
          <cell r="P326" t="str">
            <v>Audit</v>
          </cell>
          <cell r="AK326">
            <v>4.2</v>
          </cell>
          <cell r="AM326">
            <v>4.2</v>
          </cell>
        </row>
        <row r="327">
          <cell r="P327" t="str">
            <v>Audit</v>
          </cell>
          <cell r="AK327">
            <v>5.2666666666666666</v>
          </cell>
          <cell r="AM327">
            <v>5.2666666666666666</v>
          </cell>
        </row>
        <row r="328">
          <cell r="P328" t="str">
            <v>Audit</v>
          </cell>
          <cell r="AK328">
            <v>4.7</v>
          </cell>
          <cell r="AM328">
            <v>4.7</v>
          </cell>
        </row>
        <row r="329">
          <cell r="P329" t="str">
            <v>Audit</v>
          </cell>
          <cell r="AK329">
            <v>2.9</v>
          </cell>
          <cell r="AM329">
            <v>2.9</v>
          </cell>
        </row>
        <row r="330">
          <cell r="P330" t="str">
            <v>Audit</v>
          </cell>
          <cell r="AK330">
            <v>4.8</v>
          </cell>
          <cell r="AM330">
            <v>4.8</v>
          </cell>
        </row>
        <row r="331">
          <cell r="P331" t="str">
            <v>Audit</v>
          </cell>
          <cell r="AK331">
            <v>4.7333333333333334</v>
          </cell>
          <cell r="AM331">
            <v>4.7333333333333334</v>
          </cell>
        </row>
        <row r="332">
          <cell r="P332" t="str">
            <v>Audit</v>
          </cell>
          <cell r="AK332">
            <v>4.7333333333333334</v>
          </cell>
          <cell r="AM332">
            <v>4.7333333333333334</v>
          </cell>
        </row>
        <row r="333">
          <cell r="P333" t="str">
            <v>Audit</v>
          </cell>
          <cell r="AK333">
            <v>4.8</v>
          </cell>
          <cell r="AM333">
            <v>4.8</v>
          </cell>
        </row>
        <row r="334">
          <cell r="P334" t="str">
            <v>Audit</v>
          </cell>
          <cell r="AK334">
            <v>4.2333333333333334</v>
          </cell>
          <cell r="AM334">
            <v>4.2333333333333334</v>
          </cell>
        </row>
        <row r="335">
          <cell r="P335" t="str">
            <v>Audit</v>
          </cell>
          <cell r="AK335">
            <v>1.7333333333333334</v>
          </cell>
          <cell r="AM335">
            <v>1.7333333333333334</v>
          </cell>
        </row>
        <row r="336">
          <cell r="P336" t="str">
            <v>Audit</v>
          </cell>
          <cell r="AK336">
            <v>4.9000000000000004</v>
          </cell>
          <cell r="AM336">
            <v>4.9000000000000004</v>
          </cell>
        </row>
        <row r="337">
          <cell r="P337" t="str">
            <v>Audit</v>
          </cell>
          <cell r="AK337">
            <v>3.6</v>
          </cell>
          <cell r="AM337">
            <v>3.6</v>
          </cell>
        </row>
        <row r="338">
          <cell r="P338" t="str">
            <v>Audit</v>
          </cell>
          <cell r="AK338">
            <v>3.6</v>
          </cell>
          <cell r="AM338">
            <v>3.6</v>
          </cell>
        </row>
        <row r="339">
          <cell r="P339" t="str">
            <v>Audit</v>
          </cell>
          <cell r="AK339">
            <v>2.8333333333333335</v>
          </cell>
          <cell r="AM339">
            <v>2.8333333333333335</v>
          </cell>
        </row>
        <row r="340">
          <cell r="P340" t="str">
            <v>Audit</v>
          </cell>
          <cell r="AK340">
            <v>2.8333333333333335</v>
          </cell>
          <cell r="AM340">
            <v>2.8333333333333335</v>
          </cell>
        </row>
        <row r="341">
          <cell r="P341" t="str">
            <v>Audit</v>
          </cell>
          <cell r="AK341">
            <v>2.8333333333333335</v>
          </cell>
          <cell r="AM341">
            <v>2.8333333333333335</v>
          </cell>
        </row>
        <row r="342">
          <cell r="P342" t="str">
            <v>Audit</v>
          </cell>
          <cell r="AK342">
            <v>2.2000000000000002</v>
          </cell>
          <cell r="AM342">
            <v>2.2000000000000002</v>
          </cell>
        </row>
        <row r="343">
          <cell r="P343" t="str">
            <v>Audit</v>
          </cell>
          <cell r="AK343">
            <v>5.4</v>
          </cell>
          <cell r="AM343">
            <v>5.4</v>
          </cell>
        </row>
        <row r="344">
          <cell r="P344" t="str">
            <v>Audit</v>
          </cell>
          <cell r="AK344">
            <v>5.4</v>
          </cell>
          <cell r="AM344">
            <v>5.4</v>
          </cell>
        </row>
        <row r="345">
          <cell r="P345" t="str">
            <v>Audit</v>
          </cell>
          <cell r="AK345">
            <v>6.8666666666666663</v>
          </cell>
          <cell r="AM345">
            <v>6.8666666666666663</v>
          </cell>
        </row>
        <row r="346">
          <cell r="P346" t="str">
            <v>Audit</v>
          </cell>
          <cell r="AK346">
            <v>2.3666666666666667</v>
          </cell>
          <cell r="AM346">
            <v>2.3666666666666667</v>
          </cell>
        </row>
        <row r="347">
          <cell r="P347" t="str">
            <v>Audit</v>
          </cell>
          <cell r="AK347">
            <v>6.8666666666666663</v>
          </cell>
          <cell r="AM347">
            <v>6.8666666666666663</v>
          </cell>
        </row>
        <row r="348">
          <cell r="P348" t="str">
            <v>Audit</v>
          </cell>
          <cell r="AK348">
            <v>6.8666666666666663</v>
          </cell>
          <cell r="AM348">
            <v>6.8666666666666663</v>
          </cell>
        </row>
        <row r="349">
          <cell r="P349" t="str">
            <v>Audit</v>
          </cell>
          <cell r="AK349">
            <v>3.7666666666666666</v>
          </cell>
          <cell r="AM349">
            <v>3.7666666666666666</v>
          </cell>
        </row>
        <row r="350">
          <cell r="P350" t="str">
            <v>Audit</v>
          </cell>
          <cell r="AK350">
            <v>3.7666666666666666</v>
          </cell>
          <cell r="AM350">
            <v>3.7666666666666666</v>
          </cell>
        </row>
        <row r="351">
          <cell r="P351" t="str">
            <v>Audit</v>
          </cell>
          <cell r="AK351">
            <v>5.5666666666666664</v>
          </cell>
          <cell r="AM351">
            <v>5.5666666666666664</v>
          </cell>
        </row>
        <row r="352">
          <cell r="P352" t="str">
            <v>Audit</v>
          </cell>
          <cell r="AK352">
            <v>5.5666666666666664</v>
          </cell>
          <cell r="AM352">
            <v>5.5666666666666664</v>
          </cell>
        </row>
        <row r="353">
          <cell r="P353" t="str">
            <v>Audit</v>
          </cell>
          <cell r="AK353">
            <v>5.5666666666666664</v>
          </cell>
          <cell r="AM353">
            <v>5.5666666666666664</v>
          </cell>
        </row>
        <row r="354">
          <cell r="P354" t="str">
            <v>Audit</v>
          </cell>
          <cell r="AK354">
            <v>5.5666666666666664</v>
          </cell>
          <cell r="AM354">
            <v>5.5666666666666664</v>
          </cell>
        </row>
        <row r="355">
          <cell r="P355" t="str">
            <v>Audit</v>
          </cell>
          <cell r="AK355">
            <v>5.5666666666666664</v>
          </cell>
          <cell r="AM355">
            <v>5.5666666666666664</v>
          </cell>
        </row>
        <row r="356">
          <cell r="P356" t="str">
            <v>Audit</v>
          </cell>
          <cell r="AK356">
            <v>5.5666666666666664</v>
          </cell>
          <cell r="AM356">
            <v>5.5666666666666664</v>
          </cell>
        </row>
        <row r="357">
          <cell r="P357" t="str">
            <v>Audit</v>
          </cell>
          <cell r="AK357">
            <v>5.5666666666666664</v>
          </cell>
          <cell r="AM357">
            <v>5.5666666666666664</v>
          </cell>
        </row>
        <row r="358">
          <cell r="P358" t="str">
            <v>Declaration</v>
          </cell>
          <cell r="AG358">
            <v>0.7</v>
          </cell>
        </row>
        <row r="359">
          <cell r="P359" t="str">
            <v>Declaration</v>
          </cell>
          <cell r="AG359">
            <v>0.66666666666666663</v>
          </cell>
        </row>
        <row r="360">
          <cell r="P360" t="str">
            <v>Declaration</v>
          </cell>
          <cell r="AG360">
            <v>1.0333333333333334</v>
          </cell>
        </row>
        <row r="361">
          <cell r="P361" t="str">
            <v>Declaration</v>
          </cell>
          <cell r="AG361">
            <v>2.1</v>
          </cell>
        </row>
        <row r="362">
          <cell r="P362" t="str">
            <v>Declaration</v>
          </cell>
          <cell r="AG362">
            <v>2.1</v>
          </cell>
        </row>
        <row r="363">
          <cell r="P363" t="str">
            <v>Declaration</v>
          </cell>
          <cell r="AG363">
            <v>2.1</v>
          </cell>
        </row>
        <row r="364">
          <cell r="P364" t="str">
            <v>Declaration</v>
          </cell>
          <cell r="AG364">
            <v>2.1</v>
          </cell>
        </row>
        <row r="365">
          <cell r="P365" t="str">
            <v>Declaration</v>
          </cell>
          <cell r="AG365">
            <v>2.1</v>
          </cell>
        </row>
        <row r="366">
          <cell r="P366" t="str">
            <v>Declaration</v>
          </cell>
          <cell r="AG366">
            <v>2.1</v>
          </cell>
        </row>
        <row r="367">
          <cell r="P367" t="str">
            <v>Declaration</v>
          </cell>
          <cell r="AG367">
            <v>2.1</v>
          </cell>
        </row>
        <row r="368">
          <cell r="P368" t="str">
            <v>Declaration</v>
          </cell>
          <cell r="AG368">
            <v>2.1</v>
          </cell>
        </row>
        <row r="369">
          <cell r="P369" t="str">
            <v>Declaration</v>
          </cell>
          <cell r="AG369">
            <v>0.83333333333333337</v>
          </cell>
        </row>
        <row r="370">
          <cell r="P370" t="str">
            <v>Declaration</v>
          </cell>
          <cell r="AG370">
            <v>1</v>
          </cell>
        </row>
        <row r="371">
          <cell r="P371" t="str">
            <v>Declaration</v>
          </cell>
          <cell r="AG371">
            <v>1</v>
          </cell>
        </row>
        <row r="372">
          <cell r="P372" t="str">
            <v>Declaration</v>
          </cell>
          <cell r="AG372">
            <v>1</v>
          </cell>
        </row>
        <row r="373">
          <cell r="P373" t="str">
            <v>Declaration</v>
          </cell>
          <cell r="AG373">
            <v>1</v>
          </cell>
        </row>
        <row r="374">
          <cell r="P374" t="str">
            <v>Declaration</v>
          </cell>
          <cell r="AG374">
            <v>0.53333333333333333</v>
          </cell>
        </row>
        <row r="375">
          <cell r="P375" t="str">
            <v>Declaration</v>
          </cell>
          <cell r="AG375">
            <v>0.53333333333333333</v>
          </cell>
        </row>
        <row r="376">
          <cell r="P376" t="str">
            <v>Declaration</v>
          </cell>
          <cell r="AG376">
            <v>2.1</v>
          </cell>
        </row>
        <row r="377">
          <cell r="P377" t="str">
            <v>Declaration</v>
          </cell>
          <cell r="AG377">
            <v>2.1</v>
          </cell>
        </row>
        <row r="378">
          <cell r="P378" t="str">
            <v>Declaration</v>
          </cell>
          <cell r="AG378">
            <v>1</v>
          </cell>
        </row>
        <row r="379">
          <cell r="P379" t="str">
            <v>Declaration</v>
          </cell>
          <cell r="AG379">
            <v>0.93333333333333335</v>
          </cell>
        </row>
        <row r="380">
          <cell r="P380" t="str">
            <v>Declaration</v>
          </cell>
          <cell r="AG380">
            <v>0.53333333333333333</v>
          </cell>
        </row>
        <row r="381">
          <cell r="P381" t="str">
            <v>Declaration</v>
          </cell>
          <cell r="AG381">
            <v>0.83333333333333337</v>
          </cell>
        </row>
        <row r="382">
          <cell r="P382" t="str">
            <v>Declaration</v>
          </cell>
          <cell r="AG382">
            <v>0.33333333333333331</v>
          </cell>
        </row>
        <row r="383">
          <cell r="P383" t="str">
            <v>Declaration</v>
          </cell>
          <cell r="AG383">
            <v>0.33333333333333331</v>
          </cell>
        </row>
        <row r="384">
          <cell r="P384" t="str">
            <v>Declaration</v>
          </cell>
          <cell r="AG384">
            <v>0.9</v>
          </cell>
        </row>
        <row r="385">
          <cell r="P385" t="str">
            <v>Declaration</v>
          </cell>
          <cell r="AG385">
            <v>0.56666666666666665</v>
          </cell>
        </row>
        <row r="386">
          <cell r="P386" t="str">
            <v>Declaration</v>
          </cell>
          <cell r="AG386">
            <v>0.9</v>
          </cell>
        </row>
        <row r="387">
          <cell r="P387" t="str">
            <v>Declaration</v>
          </cell>
          <cell r="AG387">
            <v>0.56666666666666665</v>
          </cell>
        </row>
        <row r="388">
          <cell r="P388" t="str">
            <v>Declaration</v>
          </cell>
          <cell r="AG388">
            <v>0.9</v>
          </cell>
        </row>
        <row r="389">
          <cell r="P389" t="str">
            <v>Declaration</v>
          </cell>
          <cell r="AG389">
            <v>1.6</v>
          </cell>
        </row>
        <row r="390">
          <cell r="P390" t="str">
            <v>Declaration</v>
          </cell>
          <cell r="AG390">
            <v>1.4333333333333333</v>
          </cell>
        </row>
        <row r="391">
          <cell r="P391" t="str">
            <v>Declaration</v>
          </cell>
          <cell r="AG391">
            <v>1.4333333333333333</v>
          </cell>
        </row>
        <row r="392">
          <cell r="P392" t="str">
            <v>Declaration</v>
          </cell>
          <cell r="AG392">
            <v>2.0666666666666669</v>
          </cell>
        </row>
        <row r="393">
          <cell r="P393" t="str">
            <v>Declaration</v>
          </cell>
          <cell r="AG393">
            <v>0.66666666666666663</v>
          </cell>
        </row>
        <row r="394">
          <cell r="P394" t="str">
            <v>Declaration</v>
          </cell>
          <cell r="AG394">
            <v>2.0666666666666669</v>
          </cell>
        </row>
        <row r="395">
          <cell r="P395" t="str">
            <v>Declaration</v>
          </cell>
          <cell r="AG395">
            <v>0.56666666666666665</v>
          </cell>
        </row>
        <row r="396">
          <cell r="P396" t="str">
            <v>Declaration</v>
          </cell>
          <cell r="AG396">
            <v>0.56666666666666665</v>
          </cell>
        </row>
        <row r="397">
          <cell r="P397" t="str">
            <v>Declaration</v>
          </cell>
          <cell r="AG397">
            <v>2.0666666666666669</v>
          </cell>
        </row>
        <row r="398">
          <cell r="P398" t="str">
            <v>Declaration</v>
          </cell>
          <cell r="AG398">
            <v>0.66666666666666663</v>
          </cell>
        </row>
        <row r="399">
          <cell r="P399" t="str">
            <v>Declaration</v>
          </cell>
          <cell r="AG399">
            <v>0.56666666666666665</v>
          </cell>
        </row>
        <row r="400">
          <cell r="P400" t="str">
            <v>Declaration</v>
          </cell>
          <cell r="AG400">
            <v>1.0333333333333334</v>
          </cell>
        </row>
        <row r="401">
          <cell r="P401" t="str">
            <v>Declaration</v>
          </cell>
          <cell r="AG401">
            <v>1.7</v>
          </cell>
        </row>
        <row r="402">
          <cell r="P402" t="str">
            <v>Declaration</v>
          </cell>
          <cell r="AG402">
            <v>1.7</v>
          </cell>
        </row>
        <row r="403">
          <cell r="P403" t="str">
            <v>Declaration</v>
          </cell>
          <cell r="AG403">
            <v>0.66666666666666663</v>
          </cell>
        </row>
        <row r="404">
          <cell r="P404" t="str">
            <v>Declaration</v>
          </cell>
          <cell r="AG404">
            <v>0.66666666666666663</v>
          </cell>
        </row>
        <row r="405">
          <cell r="P405" t="str">
            <v>Declaration</v>
          </cell>
          <cell r="AG405">
            <v>0.66666666666666663</v>
          </cell>
        </row>
        <row r="406">
          <cell r="P406" t="str">
            <v>Declaration</v>
          </cell>
          <cell r="AG406">
            <v>0.66666666666666663</v>
          </cell>
        </row>
        <row r="407">
          <cell r="P407" t="str">
            <v>Declaration</v>
          </cell>
          <cell r="AG407">
            <v>2.1666666666666665</v>
          </cell>
        </row>
        <row r="408">
          <cell r="P408" t="str">
            <v>Declaration</v>
          </cell>
          <cell r="AG408">
            <v>0.8</v>
          </cell>
        </row>
        <row r="409">
          <cell r="P409" t="str">
            <v>Declaration</v>
          </cell>
          <cell r="AG409">
            <v>1.7</v>
          </cell>
        </row>
        <row r="410">
          <cell r="P410" t="str">
            <v>Declaration</v>
          </cell>
          <cell r="AG410">
            <v>1.7</v>
          </cell>
        </row>
        <row r="411">
          <cell r="P411" t="str">
            <v>Declaration</v>
          </cell>
          <cell r="AG411">
            <v>1.7</v>
          </cell>
        </row>
        <row r="412">
          <cell r="P412" t="str">
            <v>Declaration</v>
          </cell>
          <cell r="AG412">
            <v>0.8</v>
          </cell>
        </row>
        <row r="413">
          <cell r="P413" t="str">
            <v>Declaration</v>
          </cell>
          <cell r="AG413">
            <v>0.66666666666666663</v>
          </cell>
        </row>
        <row r="414">
          <cell r="P414" t="str">
            <v>Declaration</v>
          </cell>
          <cell r="AG414">
            <v>0.56666666666666665</v>
          </cell>
        </row>
        <row r="415">
          <cell r="P415" t="str">
            <v>Declaration</v>
          </cell>
          <cell r="AG415">
            <v>2.1666666666666665</v>
          </cell>
        </row>
        <row r="416">
          <cell r="P416" t="str">
            <v>Declaration</v>
          </cell>
          <cell r="AG416">
            <v>2.1666666666666665</v>
          </cell>
        </row>
        <row r="417">
          <cell r="P417" t="str">
            <v>Declaration</v>
          </cell>
          <cell r="AG417">
            <v>0.9</v>
          </cell>
        </row>
        <row r="418">
          <cell r="P418" t="str">
            <v>Declaration</v>
          </cell>
          <cell r="AG418">
            <v>0.73333333333333328</v>
          </cell>
        </row>
        <row r="419">
          <cell r="P419" t="str">
            <v>Declaration</v>
          </cell>
          <cell r="AG419">
            <v>1.7333333333333334</v>
          </cell>
        </row>
        <row r="420">
          <cell r="P420" t="str">
            <v>Declaration</v>
          </cell>
          <cell r="AG420">
            <v>1.7333333333333334</v>
          </cell>
        </row>
        <row r="421">
          <cell r="P421" t="str">
            <v>Declaration</v>
          </cell>
          <cell r="AG421">
            <v>0.76666666666666672</v>
          </cell>
        </row>
        <row r="422">
          <cell r="P422" t="str">
            <v>Declaration</v>
          </cell>
          <cell r="AG422">
            <v>1</v>
          </cell>
        </row>
        <row r="423">
          <cell r="P423" t="str">
            <v>Declaration</v>
          </cell>
          <cell r="AG423">
            <v>1.0333333333333334</v>
          </cell>
        </row>
        <row r="424">
          <cell r="P424" t="str">
            <v>Declaration</v>
          </cell>
          <cell r="AG424">
            <v>1.0333333333333334</v>
          </cell>
        </row>
        <row r="425">
          <cell r="P425" t="str">
            <v>Declaration</v>
          </cell>
          <cell r="AG425">
            <v>1.0333333333333334</v>
          </cell>
        </row>
        <row r="426">
          <cell r="P426" t="str">
            <v>Declaration</v>
          </cell>
          <cell r="AG426">
            <v>1.0333333333333334</v>
          </cell>
        </row>
        <row r="427">
          <cell r="P427" t="str">
            <v>Declaration</v>
          </cell>
          <cell r="AG427">
            <v>1.1666666666666667</v>
          </cell>
        </row>
        <row r="428">
          <cell r="P428" t="str">
            <v>Declaration</v>
          </cell>
          <cell r="AG428">
            <v>1.4666666666666666</v>
          </cell>
        </row>
        <row r="429">
          <cell r="P429" t="str">
            <v>Declaration</v>
          </cell>
          <cell r="AG429">
            <v>2.3333333333333335</v>
          </cell>
        </row>
        <row r="430">
          <cell r="P430" t="str">
            <v>Declaration</v>
          </cell>
          <cell r="AG430">
            <v>1.4333333333333333</v>
          </cell>
        </row>
        <row r="431">
          <cell r="P431" t="str">
            <v>Declaration</v>
          </cell>
          <cell r="AG431">
            <v>1.2333333333333334</v>
          </cell>
        </row>
        <row r="432">
          <cell r="P432" t="str">
            <v>Declaration</v>
          </cell>
          <cell r="AG432">
            <v>1.0666666666666667</v>
          </cell>
        </row>
        <row r="433">
          <cell r="P433" t="str">
            <v>Declaration</v>
          </cell>
          <cell r="AG433">
            <v>0.8</v>
          </cell>
        </row>
        <row r="434">
          <cell r="P434" t="str">
            <v>Declaration</v>
          </cell>
          <cell r="AG434">
            <v>1.0666666666666667</v>
          </cell>
        </row>
        <row r="435">
          <cell r="P435" t="str">
            <v>Declaration</v>
          </cell>
          <cell r="AG435">
            <v>1.4</v>
          </cell>
        </row>
        <row r="436">
          <cell r="P436" t="str">
            <v>Declaration</v>
          </cell>
          <cell r="AG436">
            <v>1.4</v>
          </cell>
        </row>
        <row r="437">
          <cell r="P437" t="str">
            <v>Declaration</v>
          </cell>
          <cell r="AG437">
            <v>1.0666666666666667</v>
          </cell>
        </row>
        <row r="438">
          <cell r="P438" t="str">
            <v>Declaration</v>
          </cell>
          <cell r="AG438">
            <v>1.4</v>
          </cell>
        </row>
        <row r="439">
          <cell r="P439" t="str">
            <v>Declaration</v>
          </cell>
          <cell r="AG439">
            <v>1.4</v>
          </cell>
        </row>
        <row r="440">
          <cell r="P440" t="str">
            <v>Declaration</v>
          </cell>
          <cell r="AG440">
            <v>1.6</v>
          </cell>
        </row>
        <row r="441">
          <cell r="P441" t="str">
            <v>Declaration</v>
          </cell>
          <cell r="AG441">
            <v>1.6</v>
          </cell>
        </row>
        <row r="442">
          <cell r="P442" t="str">
            <v>Declaration</v>
          </cell>
          <cell r="AG442">
            <v>1.0666666666666667</v>
          </cell>
        </row>
        <row r="443">
          <cell r="P443" t="str">
            <v>Declaration</v>
          </cell>
          <cell r="AG443">
            <v>1.0666666666666667</v>
          </cell>
        </row>
        <row r="444">
          <cell r="P444" t="str">
            <v>Declaration</v>
          </cell>
          <cell r="AG444">
            <v>0.9</v>
          </cell>
        </row>
        <row r="445">
          <cell r="P445" t="str">
            <v>Declaration</v>
          </cell>
          <cell r="AG445">
            <v>1</v>
          </cell>
        </row>
        <row r="446">
          <cell r="P446" t="str">
            <v>Declaration</v>
          </cell>
          <cell r="AG446">
            <v>1.0666666666666667</v>
          </cell>
        </row>
        <row r="447">
          <cell r="P447" t="str">
            <v>Declaration</v>
          </cell>
          <cell r="AG447">
            <v>1.0666666666666667</v>
          </cell>
        </row>
        <row r="448">
          <cell r="P448" t="str">
            <v>Declaration</v>
          </cell>
          <cell r="AG448">
            <v>1.4</v>
          </cell>
        </row>
        <row r="449">
          <cell r="P449" t="str">
            <v>Declaration</v>
          </cell>
          <cell r="AG449">
            <v>0.7</v>
          </cell>
        </row>
        <row r="450">
          <cell r="P450" t="str">
            <v>Declaration</v>
          </cell>
          <cell r="AG450">
            <v>0.7</v>
          </cell>
        </row>
        <row r="451">
          <cell r="P451" t="str">
            <v>Declaration</v>
          </cell>
          <cell r="AG451">
            <v>1.4</v>
          </cell>
        </row>
        <row r="452">
          <cell r="P452" t="str">
            <v>Declaration</v>
          </cell>
          <cell r="AG452">
            <v>1</v>
          </cell>
        </row>
        <row r="453">
          <cell r="P453" t="str">
            <v>Declaration</v>
          </cell>
          <cell r="AG453">
            <v>0.8</v>
          </cell>
        </row>
        <row r="454">
          <cell r="P454" t="str">
            <v>Declaration</v>
          </cell>
          <cell r="AG454">
            <v>0.7</v>
          </cell>
        </row>
        <row r="455">
          <cell r="P455" t="str">
            <v>Declaration</v>
          </cell>
          <cell r="AG455">
            <v>1.0333333333333334</v>
          </cell>
        </row>
        <row r="456">
          <cell r="P456" t="str">
            <v>Declaration</v>
          </cell>
          <cell r="AG456">
            <v>2.0666666666666669</v>
          </cell>
        </row>
        <row r="457">
          <cell r="P457" t="str">
            <v>Declaration</v>
          </cell>
          <cell r="AG457">
            <v>2.0666666666666669</v>
          </cell>
        </row>
        <row r="458">
          <cell r="P458" t="str">
            <v>Declaration</v>
          </cell>
          <cell r="AG458">
            <v>2.0666666666666669</v>
          </cell>
        </row>
        <row r="459">
          <cell r="P459" t="str">
            <v>Declaration</v>
          </cell>
          <cell r="AG459">
            <v>2.0666666666666669</v>
          </cell>
        </row>
        <row r="460">
          <cell r="P460" t="str">
            <v>Declaration</v>
          </cell>
          <cell r="AG460">
            <v>1.0333333333333334</v>
          </cell>
        </row>
        <row r="461">
          <cell r="P461" t="str">
            <v>Declaration</v>
          </cell>
          <cell r="AG461">
            <v>1.7</v>
          </cell>
        </row>
        <row r="462">
          <cell r="P462" t="str">
            <v>Declaration</v>
          </cell>
          <cell r="AG462">
            <v>2.0666666666666669</v>
          </cell>
        </row>
        <row r="463">
          <cell r="P463" t="str">
            <v>Declaration</v>
          </cell>
          <cell r="AG463">
            <v>2.0666666666666669</v>
          </cell>
        </row>
        <row r="464">
          <cell r="P464" t="str">
            <v>Declaration</v>
          </cell>
          <cell r="AG464">
            <v>2.0666666666666669</v>
          </cell>
        </row>
        <row r="465">
          <cell r="P465" t="str">
            <v>Declaration</v>
          </cell>
          <cell r="AG465">
            <v>2.0666666666666669</v>
          </cell>
        </row>
        <row r="466">
          <cell r="P466" t="str">
            <v>Declaration</v>
          </cell>
          <cell r="AG466">
            <v>1.7</v>
          </cell>
        </row>
        <row r="467">
          <cell r="P467" t="str">
            <v>Declaration</v>
          </cell>
          <cell r="AG467">
            <v>1.9333333333333333</v>
          </cell>
        </row>
        <row r="468">
          <cell r="P468" t="str">
            <v>Declaration</v>
          </cell>
          <cell r="AG468">
            <v>0.56666666666666665</v>
          </cell>
        </row>
        <row r="469">
          <cell r="P469" t="str">
            <v>Declaration</v>
          </cell>
          <cell r="AG469">
            <v>1.4</v>
          </cell>
        </row>
        <row r="470">
          <cell r="P470" t="str">
            <v>Declaration</v>
          </cell>
          <cell r="AG470">
            <v>1.4</v>
          </cell>
        </row>
        <row r="471">
          <cell r="P471" t="str">
            <v>Declaration</v>
          </cell>
          <cell r="AG471">
            <v>1.4</v>
          </cell>
        </row>
        <row r="472">
          <cell r="P472" t="str">
            <v>Declaration</v>
          </cell>
          <cell r="AG472">
            <v>1.7</v>
          </cell>
        </row>
        <row r="473">
          <cell r="P473" t="str">
            <v>Declaration</v>
          </cell>
          <cell r="AG473">
            <v>0.46666666666666667</v>
          </cell>
        </row>
        <row r="474">
          <cell r="P474" t="str">
            <v>Declaration</v>
          </cell>
          <cell r="AG474">
            <v>0.66666666666666663</v>
          </cell>
        </row>
        <row r="475">
          <cell r="P475" t="str">
            <v>Declaration</v>
          </cell>
          <cell r="AG475">
            <v>1.4</v>
          </cell>
        </row>
        <row r="476">
          <cell r="P476" t="str">
            <v>Declaration</v>
          </cell>
          <cell r="AG476">
            <v>1.4</v>
          </cell>
        </row>
        <row r="477">
          <cell r="P477" t="str">
            <v>Declaration</v>
          </cell>
          <cell r="AG477">
            <v>1.4</v>
          </cell>
        </row>
        <row r="478">
          <cell r="P478" t="str">
            <v>Declaration</v>
          </cell>
          <cell r="AG478">
            <v>1.4</v>
          </cell>
        </row>
        <row r="479">
          <cell r="P479" t="str">
            <v>Declaration</v>
          </cell>
          <cell r="AG479">
            <v>1.1333333333333333</v>
          </cell>
        </row>
        <row r="480">
          <cell r="P480" t="str">
            <v>Declaration</v>
          </cell>
          <cell r="AG480">
            <v>1.0666666666666667</v>
          </cell>
        </row>
        <row r="481">
          <cell r="P481" t="str">
            <v>Declaration</v>
          </cell>
          <cell r="AG481">
            <v>1.4</v>
          </cell>
        </row>
        <row r="482">
          <cell r="P482" t="str">
            <v>Declaration</v>
          </cell>
          <cell r="AG482">
            <v>1.1333333333333333</v>
          </cell>
        </row>
        <row r="483">
          <cell r="P483" t="str">
            <v>Declaration</v>
          </cell>
          <cell r="AG483">
            <v>1.1333333333333333</v>
          </cell>
        </row>
        <row r="484">
          <cell r="P484" t="str">
            <v>Declaration</v>
          </cell>
          <cell r="AG484">
            <v>1.1333333333333333</v>
          </cell>
        </row>
        <row r="485">
          <cell r="P485" t="str">
            <v>Declaration</v>
          </cell>
          <cell r="AG485">
            <v>1.1333333333333333</v>
          </cell>
        </row>
        <row r="486">
          <cell r="P486" t="str">
            <v>Declaration</v>
          </cell>
          <cell r="AG486">
            <v>1.2333333333333334</v>
          </cell>
        </row>
        <row r="487">
          <cell r="P487" t="str">
            <v>Declaration</v>
          </cell>
          <cell r="AG487">
            <v>1.1333333333333333</v>
          </cell>
        </row>
        <row r="488">
          <cell r="P488" t="str">
            <v>Declaration</v>
          </cell>
          <cell r="AG488">
            <v>1.1333333333333333</v>
          </cell>
        </row>
        <row r="489">
          <cell r="P489" t="str">
            <v>Declaration</v>
          </cell>
          <cell r="AG489">
            <v>1.1333333333333333</v>
          </cell>
        </row>
        <row r="490">
          <cell r="P490" t="str">
            <v>Declaration</v>
          </cell>
          <cell r="AG490">
            <v>0.46666666666666667</v>
          </cell>
        </row>
        <row r="491">
          <cell r="P491" t="str">
            <v>Declaration</v>
          </cell>
          <cell r="AG491">
            <v>1.4</v>
          </cell>
        </row>
        <row r="492">
          <cell r="P492" t="str">
            <v>Declaration</v>
          </cell>
          <cell r="AG492">
            <v>1.1333333333333333</v>
          </cell>
        </row>
        <row r="493">
          <cell r="P493" t="str">
            <v>Declaration</v>
          </cell>
          <cell r="AG493">
            <v>1.0333333333333334</v>
          </cell>
        </row>
        <row r="494">
          <cell r="P494" t="str">
            <v>Declaration</v>
          </cell>
          <cell r="AG494">
            <v>0.8</v>
          </cell>
        </row>
        <row r="495">
          <cell r="P495" t="str">
            <v>Declaration</v>
          </cell>
          <cell r="AG495">
            <v>1.4</v>
          </cell>
        </row>
        <row r="496">
          <cell r="P496" t="str">
            <v>Declaration</v>
          </cell>
          <cell r="AG496">
            <v>0.7</v>
          </cell>
        </row>
        <row r="497">
          <cell r="P497" t="str">
            <v>Declaration</v>
          </cell>
          <cell r="AG497">
            <v>1.2</v>
          </cell>
        </row>
        <row r="498">
          <cell r="P498" t="str">
            <v>Declaration</v>
          </cell>
          <cell r="AG498">
            <v>1.5</v>
          </cell>
        </row>
        <row r="499">
          <cell r="P499" t="str">
            <v>Declaration</v>
          </cell>
          <cell r="AG499">
            <v>0.76666666666666672</v>
          </cell>
        </row>
        <row r="500">
          <cell r="P500" t="str">
            <v>Declaration</v>
          </cell>
          <cell r="AG500">
            <v>0.76666666666666672</v>
          </cell>
        </row>
        <row r="501">
          <cell r="P501" t="str">
            <v>Declaration</v>
          </cell>
          <cell r="AG501">
            <v>1.4666666666666666</v>
          </cell>
        </row>
        <row r="502">
          <cell r="P502" t="str">
            <v>Declaration</v>
          </cell>
          <cell r="AG502">
            <v>0.76666666666666672</v>
          </cell>
        </row>
        <row r="503">
          <cell r="P503" t="str">
            <v>Declaration</v>
          </cell>
          <cell r="AG503">
            <v>0.76666666666666672</v>
          </cell>
        </row>
        <row r="504">
          <cell r="P504" t="str">
            <v>Declaration</v>
          </cell>
          <cell r="AG504">
            <v>0.76666666666666672</v>
          </cell>
        </row>
        <row r="505">
          <cell r="P505" t="str">
            <v>Declaration</v>
          </cell>
          <cell r="AG505">
            <v>0.76666666666666672</v>
          </cell>
        </row>
        <row r="506">
          <cell r="P506" t="str">
            <v>Declaration</v>
          </cell>
          <cell r="AG506">
            <v>0.8666666666666667</v>
          </cell>
        </row>
        <row r="507">
          <cell r="P507" t="str">
            <v>Declaration</v>
          </cell>
          <cell r="AG507">
            <v>0.33333333333333331</v>
          </cell>
        </row>
        <row r="508">
          <cell r="P508" t="str">
            <v>Declaration</v>
          </cell>
          <cell r="AG508">
            <v>2.2999999999999998</v>
          </cell>
        </row>
        <row r="509">
          <cell r="P509" t="str">
            <v>Declaration</v>
          </cell>
          <cell r="AG509">
            <v>2.2999999999999998</v>
          </cell>
        </row>
        <row r="510">
          <cell r="P510" t="str">
            <v>Declaration</v>
          </cell>
          <cell r="AG510">
            <v>2.1</v>
          </cell>
        </row>
        <row r="511">
          <cell r="P511" t="str">
            <v>Declaration</v>
          </cell>
          <cell r="AG511">
            <v>1.3</v>
          </cell>
        </row>
        <row r="512">
          <cell r="P512" t="str">
            <v>Declaration</v>
          </cell>
          <cell r="AG512">
            <v>1.4666666666666666</v>
          </cell>
        </row>
        <row r="513">
          <cell r="P513" t="str">
            <v>Declaration</v>
          </cell>
          <cell r="AG513">
            <v>2.1</v>
          </cell>
        </row>
        <row r="514">
          <cell r="P514" t="str">
            <v>Declaration</v>
          </cell>
          <cell r="AG514">
            <v>2.2999999999999998</v>
          </cell>
        </row>
        <row r="515">
          <cell r="P515" t="str">
            <v>Declaration</v>
          </cell>
          <cell r="AG515">
            <v>2.2999999999999998</v>
          </cell>
        </row>
        <row r="516">
          <cell r="P516" t="str">
            <v>Declaration</v>
          </cell>
          <cell r="AG516">
            <v>2.2999999999999998</v>
          </cell>
        </row>
        <row r="517">
          <cell r="P517" t="str">
            <v>Declaration</v>
          </cell>
          <cell r="AG517">
            <v>2.2999999999999998</v>
          </cell>
        </row>
        <row r="518">
          <cell r="P518" t="str">
            <v>Declaration</v>
          </cell>
          <cell r="AG518">
            <v>2.2999999999999998</v>
          </cell>
        </row>
        <row r="519">
          <cell r="P519" t="str">
            <v>Declaration</v>
          </cell>
          <cell r="AG519">
            <v>0.76666666666666672</v>
          </cell>
        </row>
        <row r="520">
          <cell r="P520" t="str">
            <v>Declaration</v>
          </cell>
          <cell r="AG520">
            <v>1.3</v>
          </cell>
        </row>
        <row r="521">
          <cell r="P521" t="str">
            <v>Declaration</v>
          </cell>
          <cell r="AG521">
            <v>2.1</v>
          </cell>
        </row>
        <row r="522">
          <cell r="P522" t="str">
            <v>Declaration</v>
          </cell>
          <cell r="AG522">
            <v>0.83333333333333337</v>
          </cell>
        </row>
        <row r="523">
          <cell r="P523" t="str">
            <v>Declaration</v>
          </cell>
          <cell r="AG523">
            <v>0.83333333333333337</v>
          </cell>
        </row>
        <row r="524">
          <cell r="P524" t="str">
            <v>Declaration</v>
          </cell>
          <cell r="AG524">
            <v>0.83333333333333337</v>
          </cell>
        </row>
        <row r="525">
          <cell r="P525" t="str">
            <v>Declaration</v>
          </cell>
          <cell r="AG525">
            <v>0.8</v>
          </cell>
        </row>
        <row r="526">
          <cell r="P526" t="str">
            <v>Declaration</v>
          </cell>
          <cell r="AG526">
            <v>0.8</v>
          </cell>
        </row>
        <row r="527">
          <cell r="P527" t="str">
            <v>Declaration</v>
          </cell>
          <cell r="AG527">
            <v>0.43333333333333335</v>
          </cell>
        </row>
        <row r="528">
          <cell r="P528" t="str">
            <v>Declaration</v>
          </cell>
          <cell r="AG528">
            <v>0.43333333333333335</v>
          </cell>
        </row>
        <row r="529">
          <cell r="P529" t="str">
            <v>Declaration</v>
          </cell>
          <cell r="AG529">
            <v>2.3666666666666667</v>
          </cell>
        </row>
        <row r="530">
          <cell r="P530" t="str">
            <v>Declaration</v>
          </cell>
          <cell r="AG530">
            <v>0.76666666666666672</v>
          </cell>
        </row>
        <row r="531">
          <cell r="P531" t="str">
            <v>Declaration</v>
          </cell>
          <cell r="AG531">
            <v>2.3666666666666667</v>
          </cell>
        </row>
        <row r="532">
          <cell r="P532" t="str">
            <v>Declaration</v>
          </cell>
          <cell r="AG532">
            <v>1.9333333333333333</v>
          </cell>
        </row>
        <row r="533">
          <cell r="P533" t="str">
            <v>Declaration</v>
          </cell>
          <cell r="AG533">
            <v>1.2</v>
          </cell>
        </row>
        <row r="534">
          <cell r="P534" t="str">
            <v>Declaration</v>
          </cell>
          <cell r="AG534">
            <v>0.3</v>
          </cell>
        </row>
        <row r="535">
          <cell r="P535" t="str">
            <v>Declaration</v>
          </cell>
          <cell r="AG535">
            <v>1.9</v>
          </cell>
        </row>
        <row r="536">
          <cell r="P536" t="str">
            <v>Declaration</v>
          </cell>
          <cell r="AG536">
            <v>0.76666666666666672</v>
          </cell>
        </row>
        <row r="537">
          <cell r="P537" t="str">
            <v>Declaration</v>
          </cell>
          <cell r="AG537">
            <v>1.7666666666666666</v>
          </cell>
        </row>
        <row r="538">
          <cell r="P538" t="str">
            <v>Declaration</v>
          </cell>
          <cell r="AG538">
            <v>0.46666666666666667</v>
          </cell>
        </row>
        <row r="539">
          <cell r="P539" t="str">
            <v>Declaration</v>
          </cell>
          <cell r="AG539">
            <v>0.46666666666666667</v>
          </cell>
        </row>
        <row r="540">
          <cell r="P540" t="str">
            <v>Declaration</v>
          </cell>
          <cell r="AG540">
            <v>0.46666666666666667</v>
          </cell>
        </row>
        <row r="541">
          <cell r="P541" t="str">
            <v>Declaration</v>
          </cell>
          <cell r="AG541">
            <v>0.56666666666666665</v>
          </cell>
        </row>
        <row r="542">
          <cell r="P542" t="str">
            <v>Declaration</v>
          </cell>
          <cell r="AG542">
            <v>0.56666666666666665</v>
          </cell>
        </row>
        <row r="543">
          <cell r="P543" t="str">
            <v>Declaration</v>
          </cell>
          <cell r="AG543">
            <v>1.1000000000000001</v>
          </cell>
        </row>
        <row r="544">
          <cell r="P544" t="str">
            <v>Declaration</v>
          </cell>
          <cell r="AG544">
            <v>1.2</v>
          </cell>
        </row>
        <row r="545">
          <cell r="P545" t="str">
            <v>Declaration</v>
          </cell>
          <cell r="AG545">
            <v>0.9</v>
          </cell>
        </row>
        <row r="546">
          <cell r="P546" t="str">
            <v>Declaration</v>
          </cell>
          <cell r="AG546">
            <v>0.76666666666666672</v>
          </cell>
        </row>
        <row r="547">
          <cell r="P547" t="str">
            <v>Declaration</v>
          </cell>
          <cell r="AG547">
            <v>0.76666666666666672</v>
          </cell>
        </row>
        <row r="548">
          <cell r="P548" t="str">
            <v>Declaration</v>
          </cell>
          <cell r="AG548">
            <v>0.7</v>
          </cell>
        </row>
        <row r="549">
          <cell r="P549" t="str">
            <v>Declaration</v>
          </cell>
          <cell r="AG549">
            <v>1.1666666666666667</v>
          </cell>
        </row>
        <row r="550">
          <cell r="P550" t="str">
            <v>Declaration</v>
          </cell>
          <cell r="AG550">
            <v>0.66666666666666663</v>
          </cell>
        </row>
        <row r="551">
          <cell r="P551" t="str">
            <v>Declaration</v>
          </cell>
          <cell r="AG551">
            <v>1.9333333333333333</v>
          </cell>
        </row>
        <row r="552">
          <cell r="P552" t="str">
            <v>Declaration</v>
          </cell>
          <cell r="AG552">
            <v>1.9333333333333333</v>
          </cell>
        </row>
        <row r="553">
          <cell r="P553" t="str">
            <v>Declaration</v>
          </cell>
          <cell r="AG553">
            <v>1.9333333333333333</v>
          </cell>
        </row>
        <row r="554">
          <cell r="P554" t="str">
            <v>Declaration</v>
          </cell>
          <cell r="AG554">
            <v>1.9333333333333333</v>
          </cell>
        </row>
        <row r="555">
          <cell r="P555" t="str">
            <v>Declaration</v>
          </cell>
          <cell r="AG555">
            <v>1.4333333333333333</v>
          </cell>
        </row>
        <row r="556">
          <cell r="P556" t="str">
            <v>Declaration</v>
          </cell>
          <cell r="AG556">
            <v>1.9333333333333333</v>
          </cell>
        </row>
        <row r="557">
          <cell r="P557" t="str">
            <v>Declaration</v>
          </cell>
          <cell r="AG557">
            <v>1.9333333333333333</v>
          </cell>
        </row>
        <row r="558">
          <cell r="P558" t="str">
            <v>Declaration</v>
          </cell>
          <cell r="AG558">
            <v>1.9333333333333333</v>
          </cell>
        </row>
        <row r="559">
          <cell r="P559" t="str">
            <v>Declaration</v>
          </cell>
          <cell r="AG559">
            <v>1.9333333333333333</v>
          </cell>
        </row>
        <row r="560">
          <cell r="P560" t="str">
            <v>Declaration</v>
          </cell>
          <cell r="AG560">
            <v>0.66666666666666663</v>
          </cell>
        </row>
        <row r="561">
          <cell r="P561" t="str">
            <v>Declaration</v>
          </cell>
          <cell r="AG561">
            <v>2.1666666666666665</v>
          </cell>
        </row>
        <row r="562">
          <cell r="P562" t="str">
            <v>Declaration</v>
          </cell>
          <cell r="AG562">
            <v>0.43333333333333335</v>
          </cell>
        </row>
        <row r="563">
          <cell r="P563" t="str">
            <v>Declaration</v>
          </cell>
          <cell r="AG563">
            <v>0.43333333333333335</v>
          </cell>
        </row>
        <row r="564">
          <cell r="P564" t="str">
            <v>Declaration</v>
          </cell>
          <cell r="AG564">
            <v>0.53333333333333333</v>
          </cell>
        </row>
        <row r="565">
          <cell r="P565" t="str">
            <v>Declaration</v>
          </cell>
          <cell r="AG565">
            <v>0.53333333333333333</v>
          </cell>
        </row>
        <row r="566">
          <cell r="P566" t="str">
            <v>Declaration</v>
          </cell>
          <cell r="AG566">
            <v>2.1</v>
          </cell>
        </row>
        <row r="567">
          <cell r="P567" t="str">
            <v>Declaration</v>
          </cell>
          <cell r="AG567">
            <v>2.1333333333333333</v>
          </cell>
        </row>
        <row r="568">
          <cell r="P568" t="str">
            <v>Declaration</v>
          </cell>
          <cell r="AG568">
            <v>0.46666666666666667</v>
          </cell>
        </row>
        <row r="569">
          <cell r="P569" t="str">
            <v>Declaration</v>
          </cell>
          <cell r="AG569">
            <v>1.1666666666666667</v>
          </cell>
        </row>
        <row r="570">
          <cell r="P570" t="str">
            <v>Declaration</v>
          </cell>
          <cell r="AG570">
            <v>0.43333333333333335</v>
          </cell>
        </row>
        <row r="571">
          <cell r="P571" t="str">
            <v>Declaration</v>
          </cell>
          <cell r="AG571">
            <v>0.6</v>
          </cell>
        </row>
        <row r="572">
          <cell r="P572" t="str">
            <v>Declaration</v>
          </cell>
          <cell r="AG572">
            <v>2.1333333333333333</v>
          </cell>
        </row>
        <row r="573">
          <cell r="P573" t="str">
            <v>Declaration</v>
          </cell>
          <cell r="AG573">
            <v>1.8333333333333333</v>
          </cell>
        </row>
        <row r="574">
          <cell r="P574" t="str">
            <v>Declaration</v>
          </cell>
          <cell r="AG574">
            <v>1.4666666666666666</v>
          </cell>
        </row>
        <row r="575">
          <cell r="P575" t="str">
            <v>Declaration</v>
          </cell>
          <cell r="AG575">
            <v>2.0666666666666669</v>
          </cell>
        </row>
        <row r="576">
          <cell r="P576" t="str">
            <v>Declaration</v>
          </cell>
          <cell r="AG576">
            <v>0.76666666666666672</v>
          </cell>
        </row>
        <row r="577">
          <cell r="P577" t="str">
            <v>Declaration</v>
          </cell>
          <cell r="AG577">
            <v>2.0666666666666669</v>
          </cell>
        </row>
        <row r="578">
          <cell r="P578" t="str">
            <v>Declaration</v>
          </cell>
          <cell r="AG578">
            <v>0.43333333333333335</v>
          </cell>
        </row>
        <row r="579">
          <cell r="P579" t="str">
            <v>Declaration</v>
          </cell>
          <cell r="AG579">
            <v>0.76666666666666672</v>
          </cell>
        </row>
        <row r="580">
          <cell r="P580" t="str">
            <v>Declaration</v>
          </cell>
          <cell r="AG580">
            <v>1.0333333333333334</v>
          </cell>
        </row>
        <row r="581">
          <cell r="P581" t="str">
            <v>Declaration</v>
          </cell>
          <cell r="AG581">
            <v>0.7</v>
          </cell>
        </row>
        <row r="582">
          <cell r="P582" t="str">
            <v>Declaration</v>
          </cell>
          <cell r="AG582">
            <v>1.3666666666666667</v>
          </cell>
        </row>
        <row r="583">
          <cell r="P583" t="str">
            <v>Declaration</v>
          </cell>
          <cell r="AG583">
            <v>0.7</v>
          </cell>
        </row>
        <row r="584">
          <cell r="P584" t="str">
            <v>Declaration</v>
          </cell>
          <cell r="AG584">
            <v>0.7</v>
          </cell>
        </row>
        <row r="585">
          <cell r="P585" t="str">
            <v>Declaration</v>
          </cell>
          <cell r="AG585">
            <v>0.7</v>
          </cell>
        </row>
        <row r="586">
          <cell r="P586" t="str">
            <v>Declaration</v>
          </cell>
          <cell r="AG586">
            <v>0.7</v>
          </cell>
        </row>
        <row r="587">
          <cell r="P587" t="str">
            <v>Declaration</v>
          </cell>
          <cell r="AG587">
            <v>0.7</v>
          </cell>
        </row>
        <row r="588">
          <cell r="P588" t="str">
            <v>Declaration</v>
          </cell>
          <cell r="AG588">
            <v>0.7</v>
          </cell>
        </row>
        <row r="589">
          <cell r="P589" t="str">
            <v>Declaration</v>
          </cell>
          <cell r="AG589">
            <v>0.7</v>
          </cell>
        </row>
        <row r="590">
          <cell r="P590" t="str">
            <v>Declaration</v>
          </cell>
          <cell r="AG590">
            <v>0.7</v>
          </cell>
        </row>
        <row r="591">
          <cell r="P591" t="str">
            <v>Declaration</v>
          </cell>
          <cell r="AG591">
            <v>0.8</v>
          </cell>
        </row>
        <row r="592">
          <cell r="P592" t="str">
            <v>Declaration</v>
          </cell>
          <cell r="AG592">
            <v>0.8</v>
          </cell>
        </row>
        <row r="593">
          <cell r="P593" t="str">
            <v>Declaration</v>
          </cell>
          <cell r="AG593">
            <v>0.83333333333333337</v>
          </cell>
        </row>
        <row r="594">
          <cell r="P594" t="str">
            <v>Declaration</v>
          </cell>
          <cell r="AG594">
            <v>0.83333333333333337</v>
          </cell>
        </row>
        <row r="595">
          <cell r="P595" t="str">
            <v>Declaration</v>
          </cell>
          <cell r="AG595">
            <v>1</v>
          </cell>
        </row>
        <row r="596">
          <cell r="P596" t="str">
            <v>Declaration</v>
          </cell>
          <cell r="AG596">
            <v>0.66666666666666663</v>
          </cell>
        </row>
        <row r="597">
          <cell r="P597" t="str">
            <v>Declaration</v>
          </cell>
          <cell r="AG597">
            <v>0.83333333333333337</v>
          </cell>
        </row>
        <row r="598">
          <cell r="P598" t="str">
            <v>Declaration</v>
          </cell>
          <cell r="AG598">
            <v>0.83333333333333337</v>
          </cell>
        </row>
        <row r="599">
          <cell r="P599" t="str">
            <v>Declaration</v>
          </cell>
          <cell r="AG599">
            <v>0.83333333333333337</v>
          </cell>
        </row>
        <row r="600">
          <cell r="P600" t="str">
            <v>Declaration</v>
          </cell>
          <cell r="AG600">
            <v>0.83333333333333337</v>
          </cell>
        </row>
        <row r="601">
          <cell r="P601" t="str">
            <v>Declaration</v>
          </cell>
          <cell r="AG601">
            <v>0.8</v>
          </cell>
        </row>
        <row r="602">
          <cell r="P602" t="str">
            <v>Declaration</v>
          </cell>
          <cell r="AG602">
            <v>2.1333333333333333</v>
          </cell>
        </row>
        <row r="603">
          <cell r="P603" t="str">
            <v>Declaration</v>
          </cell>
          <cell r="AG603">
            <v>1.9</v>
          </cell>
        </row>
        <row r="604">
          <cell r="P604" t="str">
            <v>Declaration</v>
          </cell>
          <cell r="AG604">
            <v>1.9333333333333333</v>
          </cell>
        </row>
        <row r="605">
          <cell r="P605" t="str">
            <v>Declaration</v>
          </cell>
          <cell r="AG605">
            <v>1.9</v>
          </cell>
        </row>
        <row r="606">
          <cell r="P606" t="str">
            <v>Declaration</v>
          </cell>
          <cell r="AG606">
            <v>2.0666666666666669</v>
          </cell>
        </row>
        <row r="607">
          <cell r="P607" t="str">
            <v>Declaration</v>
          </cell>
          <cell r="AG607">
            <v>1.9</v>
          </cell>
        </row>
        <row r="608">
          <cell r="P608" t="str">
            <v>Declaration</v>
          </cell>
          <cell r="AG608">
            <v>1.9</v>
          </cell>
        </row>
        <row r="609">
          <cell r="P609" t="str">
            <v>Declaration</v>
          </cell>
          <cell r="AG609">
            <v>1.9333333333333333</v>
          </cell>
        </row>
        <row r="610">
          <cell r="P610" t="str">
            <v>Declaration</v>
          </cell>
          <cell r="AG610">
            <v>1.9333333333333333</v>
          </cell>
        </row>
        <row r="611">
          <cell r="P611" t="str">
            <v>Declaration</v>
          </cell>
          <cell r="AG611">
            <v>1.8666666666666667</v>
          </cell>
        </row>
        <row r="612">
          <cell r="P612" t="str">
            <v>Declaration</v>
          </cell>
          <cell r="AG612">
            <v>2.0666666666666669</v>
          </cell>
        </row>
        <row r="613">
          <cell r="P613" t="str">
            <v>Declaration</v>
          </cell>
          <cell r="AG613">
            <v>1.9</v>
          </cell>
        </row>
        <row r="614">
          <cell r="P614" t="str">
            <v>Declaration</v>
          </cell>
          <cell r="AG614">
            <v>1.9333333333333333</v>
          </cell>
        </row>
        <row r="615">
          <cell r="P615" t="str">
            <v>Declaration</v>
          </cell>
          <cell r="AG615">
            <v>1.9333333333333333</v>
          </cell>
        </row>
        <row r="616">
          <cell r="P616" t="str">
            <v>Declaration</v>
          </cell>
          <cell r="AG616">
            <v>1.0666666666666667</v>
          </cell>
        </row>
        <row r="617">
          <cell r="P617" t="str">
            <v>Declaration</v>
          </cell>
          <cell r="AG617">
            <v>1.8666666666666667</v>
          </cell>
        </row>
        <row r="618">
          <cell r="P618" t="str">
            <v>Declaration</v>
          </cell>
          <cell r="AG618">
            <v>0.6</v>
          </cell>
        </row>
        <row r="619">
          <cell r="P619" t="str">
            <v>Declaration</v>
          </cell>
          <cell r="AG619">
            <v>0.9</v>
          </cell>
        </row>
        <row r="620">
          <cell r="P620" t="str">
            <v>Declaration</v>
          </cell>
          <cell r="AG620">
            <v>1.8333333333333333</v>
          </cell>
        </row>
        <row r="621">
          <cell r="P621" t="str">
            <v>Declaration</v>
          </cell>
          <cell r="AG621">
            <v>0.66666666666666663</v>
          </cell>
        </row>
        <row r="622">
          <cell r="P622" t="str">
            <v>Declaration</v>
          </cell>
          <cell r="AG622">
            <v>0.7</v>
          </cell>
        </row>
        <row r="623">
          <cell r="P623" t="str">
            <v>Declaration</v>
          </cell>
          <cell r="AG623">
            <v>0.7</v>
          </cell>
        </row>
        <row r="624">
          <cell r="P624" t="str">
            <v>Declaration</v>
          </cell>
          <cell r="AG624">
            <v>0.93333333333333335</v>
          </cell>
        </row>
        <row r="625">
          <cell r="P625" t="str">
            <v>Declaration</v>
          </cell>
          <cell r="AG625">
            <v>1.4333333333333333</v>
          </cell>
        </row>
        <row r="626">
          <cell r="P626" t="str">
            <v>Declaration</v>
          </cell>
          <cell r="AG626">
            <v>0.53333333333333333</v>
          </cell>
        </row>
        <row r="627">
          <cell r="P627" t="str">
            <v>Declaration</v>
          </cell>
          <cell r="AG627">
            <v>0.5</v>
          </cell>
        </row>
        <row r="628">
          <cell r="P628" t="str">
            <v>Declaration</v>
          </cell>
          <cell r="AG628">
            <v>0.96666666666666667</v>
          </cell>
        </row>
        <row r="629">
          <cell r="P629" t="str">
            <v>Declaration</v>
          </cell>
          <cell r="AG629">
            <v>0.76666666666666672</v>
          </cell>
        </row>
        <row r="630">
          <cell r="P630" t="str">
            <v>Declaration</v>
          </cell>
          <cell r="AG630">
            <v>0.73333333333333328</v>
          </cell>
        </row>
        <row r="631">
          <cell r="P631" t="str">
            <v>Declaration</v>
          </cell>
          <cell r="AG631">
            <v>0.8</v>
          </cell>
        </row>
        <row r="632">
          <cell r="P632" t="str">
            <v>Declaration</v>
          </cell>
          <cell r="AG632">
            <v>0.73333333333333328</v>
          </cell>
        </row>
        <row r="633">
          <cell r="P633" t="str">
            <v>Declaration</v>
          </cell>
          <cell r="AG633">
            <v>0.7</v>
          </cell>
        </row>
        <row r="634">
          <cell r="P634" t="str">
            <v>Declaration</v>
          </cell>
          <cell r="AG634">
            <v>1.7333333333333334</v>
          </cell>
        </row>
        <row r="635">
          <cell r="P635" t="str">
            <v>Declaration</v>
          </cell>
          <cell r="AG635">
            <v>1.7333333333333334</v>
          </cell>
        </row>
        <row r="636">
          <cell r="P636" t="str">
            <v>Declaration</v>
          </cell>
          <cell r="AG636">
            <v>1.2</v>
          </cell>
        </row>
        <row r="637">
          <cell r="P637" t="str">
            <v>Declaration</v>
          </cell>
          <cell r="AG637">
            <v>0.46666666666666667</v>
          </cell>
        </row>
        <row r="638">
          <cell r="P638" t="str">
            <v>Declaration</v>
          </cell>
          <cell r="AG638">
            <v>0.76666666666666672</v>
          </cell>
        </row>
        <row r="639">
          <cell r="P639" t="str">
            <v>Declaration</v>
          </cell>
          <cell r="AG639">
            <v>0.76666666666666672</v>
          </cell>
        </row>
        <row r="640">
          <cell r="P640" t="str">
            <v>Declaration</v>
          </cell>
          <cell r="AG640">
            <v>0.9</v>
          </cell>
        </row>
        <row r="641">
          <cell r="P641" t="str">
            <v>Declaration</v>
          </cell>
          <cell r="AG641">
            <v>1.5</v>
          </cell>
        </row>
        <row r="642">
          <cell r="P642" t="str">
            <v>Declaration</v>
          </cell>
          <cell r="AG642">
            <v>1.2666666666666666</v>
          </cell>
        </row>
        <row r="643">
          <cell r="P643" t="str">
            <v>Declaration</v>
          </cell>
          <cell r="AG643">
            <v>1.4333333333333333</v>
          </cell>
        </row>
        <row r="644">
          <cell r="P644" t="str">
            <v>Declaration</v>
          </cell>
          <cell r="AG644">
            <v>0.7</v>
          </cell>
        </row>
        <row r="645">
          <cell r="P645" t="str">
            <v>Declaration</v>
          </cell>
          <cell r="AG645">
            <v>0.76666666666666672</v>
          </cell>
        </row>
        <row r="646">
          <cell r="P646" t="str">
            <v>Declaration</v>
          </cell>
          <cell r="AG646">
            <v>0.76666666666666672</v>
          </cell>
        </row>
        <row r="647">
          <cell r="P647" t="str">
            <v>Declaration</v>
          </cell>
          <cell r="AG647">
            <v>1.2666666666666666</v>
          </cell>
        </row>
        <row r="648">
          <cell r="P648" t="str">
            <v>Declaration</v>
          </cell>
          <cell r="AG648">
            <v>1.6666666666666667</v>
          </cell>
        </row>
        <row r="649">
          <cell r="P649" t="str">
            <v>Declaration</v>
          </cell>
          <cell r="AG649">
            <v>1.9666666666666666</v>
          </cell>
        </row>
        <row r="650">
          <cell r="P650" t="str">
            <v>Declaration</v>
          </cell>
          <cell r="AG650">
            <v>1.2666666666666666</v>
          </cell>
        </row>
        <row r="651">
          <cell r="P651" t="str">
            <v>Declaration</v>
          </cell>
          <cell r="AG651">
            <v>1.4666666666666666</v>
          </cell>
        </row>
        <row r="652">
          <cell r="P652" t="str">
            <v>Declaration</v>
          </cell>
          <cell r="AG652">
            <v>1.2666666666666666</v>
          </cell>
        </row>
        <row r="653">
          <cell r="P653" t="str">
            <v>Declaration</v>
          </cell>
          <cell r="AG653">
            <v>1.4</v>
          </cell>
        </row>
        <row r="654">
          <cell r="P654" t="str">
            <v>Declaration</v>
          </cell>
          <cell r="AG654">
            <v>1.6666666666666667</v>
          </cell>
        </row>
        <row r="655">
          <cell r="P655" t="str">
            <v>Declaration</v>
          </cell>
          <cell r="AG655">
            <v>1.2666666666666666</v>
          </cell>
        </row>
        <row r="656">
          <cell r="P656" t="str">
            <v>Declaration</v>
          </cell>
          <cell r="AG656">
            <v>1.4333333333333333</v>
          </cell>
        </row>
        <row r="657">
          <cell r="P657" t="str">
            <v>Declaration</v>
          </cell>
          <cell r="AG657">
            <v>1.8333333333333333</v>
          </cell>
        </row>
        <row r="658">
          <cell r="P658" t="str">
            <v>Declaration</v>
          </cell>
          <cell r="AG658">
            <v>0.8666666666666667</v>
          </cell>
        </row>
        <row r="659">
          <cell r="P659" t="str">
            <v>Declaration</v>
          </cell>
          <cell r="AG659">
            <v>1.2</v>
          </cell>
        </row>
        <row r="660">
          <cell r="P660" t="str">
            <v>Declaration</v>
          </cell>
          <cell r="AG660">
            <v>0.8666666666666667</v>
          </cell>
        </row>
        <row r="661">
          <cell r="P661" t="str">
            <v>Declaration</v>
          </cell>
          <cell r="AG661">
            <v>1.4333333333333333</v>
          </cell>
        </row>
        <row r="662">
          <cell r="P662" t="str">
            <v>Declaration</v>
          </cell>
          <cell r="AG662">
            <v>0.76666666666666672</v>
          </cell>
        </row>
        <row r="663">
          <cell r="P663" t="str">
            <v>Declaration</v>
          </cell>
          <cell r="AG663">
            <v>0.76666666666666672</v>
          </cell>
        </row>
        <row r="664">
          <cell r="P664" t="str">
            <v>Declaration</v>
          </cell>
          <cell r="AG664">
            <v>0.6</v>
          </cell>
        </row>
        <row r="665">
          <cell r="P665" t="str">
            <v>Declaration</v>
          </cell>
          <cell r="AG665">
            <v>0.93333333333333335</v>
          </cell>
        </row>
        <row r="666">
          <cell r="P666" t="str">
            <v>Declaration</v>
          </cell>
          <cell r="AG666">
            <v>1</v>
          </cell>
        </row>
        <row r="667">
          <cell r="P667" t="str">
            <v>Declaration</v>
          </cell>
          <cell r="AG667">
            <v>1.0333333333333334</v>
          </cell>
        </row>
        <row r="668">
          <cell r="P668" t="str">
            <v>Declaration</v>
          </cell>
          <cell r="AG668">
            <v>1.9666666666666666</v>
          </cell>
        </row>
        <row r="669">
          <cell r="P669" t="str">
            <v>Declaration</v>
          </cell>
          <cell r="AG669">
            <v>1.1666666666666667</v>
          </cell>
        </row>
        <row r="670">
          <cell r="P670" t="str">
            <v>Declaration</v>
          </cell>
          <cell r="AG670">
            <v>0.5</v>
          </cell>
        </row>
        <row r="671">
          <cell r="P671" t="str">
            <v>Declaration</v>
          </cell>
          <cell r="AG671">
            <v>0.5</v>
          </cell>
        </row>
        <row r="672">
          <cell r="P672" t="str">
            <v>Declaration</v>
          </cell>
          <cell r="AG672">
            <v>2.3333333333333335</v>
          </cell>
        </row>
        <row r="673">
          <cell r="P673" t="str">
            <v>Declaration</v>
          </cell>
          <cell r="AG673">
            <v>0.7</v>
          </cell>
        </row>
        <row r="674">
          <cell r="P674" t="str">
            <v>Declaration</v>
          </cell>
          <cell r="AG674">
            <v>1.5</v>
          </cell>
        </row>
        <row r="675">
          <cell r="P675" t="str">
            <v>Declaration</v>
          </cell>
          <cell r="AG675">
            <v>0.7</v>
          </cell>
        </row>
        <row r="676">
          <cell r="P676" t="str">
            <v>Declaration</v>
          </cell>
          <cell r="AG676">
            <v>0.83333333333333337</v>
          </cell>
        </row>
        <row r="677">
          <cell r="P677" t="str">
            <v>Declaration</v>
          </cell>
          <cell r="AG677">
            <v>0.8</v>
          </cell>
        </row>
        <row r="678">
          <cell r="P678" t="str">
            <v>Declaration</v>
          </cell>
          <cell r="AG678">
            <v>0.73333333333333328</v>
          </cell>
        </row>
        <row r="679">
          <cell r="P679" t="str">
            <v>Declaration</v>
          </cell>
          <cell r="AG679">
            <v>1.7333333333333334</v>
          </cell>
        </row>
        <row r="680">
          <cell r="P680" t="str">
            <v>Declaration</v>
          </cell>
          <cell r="AG680">
            <v>1.7</v>
          </cell>
        </row>
        <row r="681">
          <cell r="P681" t="str">
            <v>Declaration</v>
          </cell>
          <cell r="AG681">
            <v>0.93333333333333335</v>
          </cell>
        </row>
        <row r="682">
          <cell r="P682" t="str">
            <v>Declaration</v>
          </cell>
          <cell r="AG682">
            <v>0.56666666666666665</v>
          </cell>
        </row>
        <row r="683">
          <cell r="P683" t="str">
            <v>Declaration</v>
          </cell>
          <cell r="AG683">
            <v>1.6</v>
          </cell>
        </row>
        <row r="684">
          <cell r="P684" t="str">
            <v>Declaration</v>
          </cell>
          <cell r="AG684">
            <v>1.5</v>
          </cell>
        </row>
        <row r="685">
          <cell r="P685" t="str">
            <v>Declaration</v>
          </cell>
          <cell r="AG685">
            <v>2.0666666666666669</v>
          </cell>
        </row>
        <row r="686">
          <cell r="P686" t="str">
            <v>Declaration</v>
          </cell>
          <cell r="AG686">
            <v>1.8333333333333333</v>
          </cell>
        </row>
        <row r="687">
          <cell r="P687" t="str">
            <v>Declaration</v>
          </cell>
          <cell r="AG687">
            <v>0.56666666666666665</v>
          </cell>
        </row>
        <row r="688">
          <cell r="P688" t="str">
            <v>Declaration</v>
          </cell>
          <cell r="AG688">
            <v>1.8333333333333333</v>
          </cell>
        </row>
        <row r="689">
          <cell r="P689" t="str">
            <v>Declaration</v>
          </cell>
          <cell r="AG689">
            <v>1.8333333333333333</v>
          </cell>
        </row>
        <row r="690">
          <cell r="P690" t="str">
            <v>Declaration</v>
          </cell>
          <cell r="AG690">
            <v>0.33333333333333331</v>
          </cell>
        </row>
        <row r="691">
          <cell r="P691" t="str">
            <v>Declaration</v>
          </cell>
          <cell r="AG691">
            <v>1.3666666666666667</v>
          </cell>
        </row>
        <row r="692">
          <cell r="P692" t="str">
            <v>Declaration</v>
          </cell>
          <cell r="AG692">
            <v>1.3666666666666667</v>
          </cell>
        </row>
        <row r="693">
          <cell r="P693" t="str">
            <v>Declaration</v>
          </cell>
          <cell r="AG693">
            <v>0.56666666666666665</v>
          </cell>
        </row>
        <row r="694">
          <cell r="P694" t="str">
            <v>Declaration</v>
          </cell>
          <cell r="AG694">
            <v>2.2666666666666666</v>
          </cell>
        </row>
        <row r="695">
          <cell r="P695" t="str">
            <v>Declaration</v>
          </cell>
          <cell r="AG695">
            <v>0.73333333333333328</v>
          </cell>
        </row>
        <row r="696">
          <cell r="P696" t="str">
            <v>Declaration</v>
          </cell>
          <cell r="AG696">
            <v>0.7</v>
          </cell>
        </row>
        <row r="697">
          <cell r="P697" t="str">
            <v>Declaration</v>
          </cell>
          <cell r="AG697">
            <v>0.7</v>
          </cell>
        </row>
        <row r="698">
          <cell r="P698" t="str">
            <v>Declaration</v>
          </cell>
          <cell r="AG698">
            <v>0.46666666666666667</v>
          </cell>
        </row>
        <row r="699">
          <cell r="P699" t="str">
            <v>Declaration</v>
          </cell>
          <cell r="AG699">
            <v>1.6333333333333333</v>
          </cell>
        </row>
        <row r="700">
          <cell r="P700" t="str">
            <v>Declaration</v>
          </cell>
          <cell r="AG700">
            <v>2.2666666666666666</v>
          </cell>
        </row>
        <row r="701">
          <cell r="P701" t="str">
            <v>Declaration</v>
          </cell>
          <cell r="AG701">
            <v>0.7</v>
          </cell>
        </row>
        <row r="702">
          <cell r="P702" t="str">
            <v>Declaration</v>
          </cell>
          <cell r="AG702">
            <v>0.7</v>
          </cell>
        </row>
        <row r="703">
          <cell r="P703" t="str">
            <v>Declaration</v>
          </cell>
          <cell r="AG703">
            <v>0.6</v>
          </cell>
        </row>
        <row r="704">
          <cell r="P704" t="str">
            <v>Declaration</v>
          </cell>
          <cell r="AG704">
            <v>0.7</v>
          </cell>
        </row>
        <row r="705">
          <cell r="P705" t="str">
            <v>Declaration</v>
          </cell>
          <cell r="AG705">
            <v>1.5</v>
          </cell>
        </row>
        <row r="706">
          <cell r="P706" t="str">
            <v>Declaration</v>
          </cell>
          <cell r="AG706">
            <v>0.93333333333333335</v>
          </cell>
        </row>
        <row r="707">
          <cell r="P707" t="str">
            <v>Declaration</v>
          </cell>
          <cell r="AG707">
            <v>2.1</v>
          </cell>
        </row>
        <row r="708">
          <cell r="P708" t="str">
            <v>Declaration</v>
          </cell>
          <cell r="AG708">
            <v>2.1</v>
          </cell>
        </row>
        <row r="709">
          <cell r="P709" t="str">
            <v>Declaration</v>
          </cell>
          <cell r="AG709">
            <v>1.7</v>
          </cell>
        </row>
        <row r="710">
          <cell r="P710" t="str">
            <v>Declaration</v>
          </cell>
          <cell r="AG710">
            <v>0.73333333333333328</v>
          </cell>
        </row>
        <row r="711">
          <cell r="P711" t="str">
            <v>Declaration</v>
          </cell>
          <cell r="AG711">
            <v>0.73333333333333328</v>
          </cell>
        </row>
        <row r="712">
          <cell r="P712" t="str">
            <v>Declaration</v>
          </cell>
          <cell r="AG712">
            <v>0.73333333333333328</v>
          </cell>
        </row>
        <row r="713">
          <cell r="P713" t="str">
            <v>Declaration</v>
          </cell>
          <cell r="AG713">
            <v>0.73333333333333328</v>
          </cell>
        </row>
        <row r="714">
          <cell r="P714" t="str">
            <v>Declaration</v>
          </cell>
          <cell r="AG714">
            <v>0.73333333333333328</v>
          </cell>
        </row>
        <row r="715">
          <cell r="P715" t="str">
            <v>Declaration</v>
          </cell>
          <cell r="AG715">
            <v>0.73333333333333328</v>
          </cell>
        </row>
        <row r="716">
          <cell r="P716" t="str">
            <v>Declaration</v>
          </cell>
          <cell r="AG716">
            <v>0.73333333333333328</v>
          </cell>
        </row>
        <row r="717">
          <cell r="P717" t="str">
            <v>Declaration</v>
          </cell>
          <cell r="AG717">
            <v>0.73333333333333328</v>
          </cell>
        </row>
        <row r="718">
          <cell r="P718" t="str">
            <v>Declaration</v>
          </cell>
          <cell r="AG718">
            <v>0.73333333333333328</v>
          </cell>
        </row>
        <row r="719">
          <cell r="P719" t="str">
            <v>Declaration</v>
          </cell>
          <cell r="AG719">
            <v>0.73333333333333328</v>
          </cell>
        </row>
        <row r="720">
          <cell r="P720" t="str">
            <v>Declaration</v>
          </cell>
          <cell r="AG720">
            <v>0.83333333333333337</v>
          </cell>
        </row>
        <row r="721">
          <cell r="P721" t="str">
            <v>Declaration</v>
          </cell>
          <cell r="AG721">
            <v>0.83333333333333337</v>
          </cell>
        </row>
        <row r="722">
          <cell r="P722" t="str">
            <v>Declaration</v>
          </cell>
          <cell r="AG722">
            <v>0.73333333333333328</v>
          </cell>
        </row>
        <row r="723">
          <cell r="P723" t="str">
            <v>Declaration</v>
          </cell>
          <cell r="AG723">
            <v>0.73333333333333328</v>
          </cell>
        </row>
        <row r="724">
          <cell r="P724" t="str">
            <v>Declaration</v>
          </cell>
          <cell r="AG724">
            <v>0.73333333333333328</v>
          </cell>
        </row>
        <row r="725">
          <cell r="P725" t="str">
            <v>Declaration</v>
          </cell>
          <cell r="AG725">
            <v>0.83333333333333337</v>
          </cell>
        </row>
        <row r="726">
          <cell r="P726" t="str">
            <v>Declaration</v>
          </cell>
          <cell r="AG726">
            <v>0.6</v>
          </cell>
        </row>
        <row r="727">
          <cell r="P727" t="str">
            <v>Declaration</v>
          </cell>
          <cell r="AG727">
            <v>0.6</v>
          </cell>
        </row>
        <row r="728">
          <cell r="P728" t="str">
            <v>Declaration</v>
          </cell>
          <cell r="AG728">
            <v>1.6666666666666667</v>
          </cell>
        </row>
        <row r="729">
          <cell r="P729" t="str">
            <v>Declaration</v>
          </cell>
          <cell r="AG729">
            <v>1.6666666666666667</v>
          </cell>
        </row>
        <row r="730">
          <cell r="P730" t="str">
            <v>Declaration</v>
          </cell>
          <cell r="AG730">
            <v>0.6</v>
          </cell>
        </row>
        <row r="731">
          <cell r="P731" t="str">
            <v>Declaration</v>
          </cell>
          <cell r="AG731">
            <v>0.6</v>
          </cell>
        </row>
        <row r="732">
          <cell r="P732" t="str">
            <v>Declaration</v>
          </cell>
          <cell r="AG732">
            <v>1.0333333333333334</v>
          </cell>
        </row>
        <row r="733">
          <cell r="P733" t="str">
            <v>Declaration</v>
          </cell>
          <cell r="AG733">
            <v>0.73333333333333328</v>
          </cell>
        </row>
        <row r="734">
          <cell r="P734" t="str">
            <v>Declaration</v>
          </cell>
          <cell r="AG734">
            <v>0.73333333333333328</v>
          </cell>
        </row>
        <row r="735">
          <cell r="P735" t="str">
            <v>Declaration</v>
          </cell>
          <cell r="AG735">
            <v>0.73333333333333328</v>
          </cell>
        </row>
        <row r="736">
          <cell r="P736" t="str">
            <v>Declaration</v>
          </cell>
          <cell r="AG736">
            <v>0.73333333333333328</v>
          </cell>
        </row>
        <row r="737">
          <cell r="P737" t="str">
            <v>Declaration</v>
          </cell>
          <cell r="AG737">
            <v>2.1333333333333333</v>
          </cell>
        </row>
        <row r="738">
          <cell r="P738" t="str">
            <v>Declaration</v>
          </cell>
          <cell r="AG738">
            <v>1.7</v>
          </cell>
        </row>
        <row r="739">
          <cell r="P739" t="str">
            <v>Declaration</v>
          </cell>
          <cell r="AG739">
            <v>1.7</v>
          </cell>
        </row>
        <row r="740">
          <cell r="P740" t="str">
            <v>Declaration</v>
          </cell>
          <cell r="AG740">
            <v>1.6666666666666667</v>
          </cell>
        </row>
        <row r="741">
          <cell r="P741" t="str">
            <v>Declaration</v>
          </cell>
          <cell r="AG741">
            <v>1.6666666666666667</v>
          </cell>
        </row>
        <row r="742">
          <cell r="P742" t="str">
            <v>Declaration</v>
          </cell>
          <cell r="AG742">
            <v>1.9666666666666666</v>
          </cell>
        </row>
        <row r="743">
          <cell r="P743" t="str">
            <v>Declaration</v>
          </cell>
          <cell r="AG743">
            <v>1.9666666666666666</v>
          </cell>
        </row>
        <row r="744">
          <cell r="P744" t="str">
            <v>Declaration</v>
          </cell>
          <cell r="AG744">
            <v>1.8666666666666667</v>
          </cell>
        </row>
        <row r="745">
          <cell r="P745" t="str">
            <v>Declaration</v>
          </cell>
          <cell r="AG745">
            <v>0.76666666666666672</v>
          </cell>
        </row>
        <row r="746">
          <cell r="P746" t="str">
            <v>Declaration</v>
          </cell>
          <cell r="AG746">
            <v>2</v>
          </cell>
        </row>
        <row r="747">
          <cell r="P747" t="str">
            <v>Declaration</v>
          </cell>
          <cell r="AG747">
            <v>2</v>
          </cell>
        </row>
        <row r="748">
          <cell r="P748" t="str">
            <v>Declaration</v>
          </cell>
          <cell r="AG748">
            <v>1.1666666666666667</v>
          </cell>
        </row>
        <row r="749">
          <cell r="P749" t="str">
            <v>Declaration</v>
          </cell>
          <cell r="AG749">
            <v>1.4</v>
          </cell>
        </row>
        <row r="750">
          <cell r="P750" t="str">
            <v>Declaration</v>
          </cell>
          <cell r="AG750">
            <v>0.83333333333333337</v>
          </cell>
        </row>
        <row r="751">
          <cell r="P751" t="str">
            <v>Declaration</v>
          </cell>
          <cell r="AG751">
            <v>1.4</v>
          </cell>
        </row>
        <row r="752">
          <cell r="P752" t="str">
            <v>Declaration</v>
          </cell>
          <cell r="AG752">
            <v>1.2666666666666666</v>
          </cell>
        </row>
        <row r="753">
          <cell r="P753" t="str">
            <v>Declaration</v>
          </cell>
          <cell r="AG753">
            <v>0.5</v>
          </cell>
        </row>
        <row r="754">
          <cell r="P754" t="str">
            <v>Declaration</v>
          </cell>
          <cell r="AG754">
            <v>1.8666666666666667</v>
          </cell>
        </row>
        <row r="755">
          <cell r="P755" t="str">
            <v>Declaration</v>
          </cell>
          <cell r="AG755">
            <v>1.8666666666666667</v>
          </cell>
        </row>
        <row r="756">
          <cell r="P756" t="str">
            <v>Declaration</v>
          </cell>
          <cell r="AG756">
            <v>1.8666666666666667</v>
          </cell>
        </row>
        <row r="757">
          <cell r="P757" t="str">
            <v>Declaration</v>
          </cell>
          <cell r="AG757">
            <v>1.8666666666666667</v>
          </cell>
        </row>
        <row r="758">
          <cell r="P758" t="str">
            <v>Declaration</v>
          </cell>
          <cell r="AG758">
            <v>1.8666666666666667</v>
          </cell>
        </row>
        <row r="759">
          <cell r="P759" t="str">
            <v>Declaration</v>
          </cell>
          <cell r="AG759">
            <v>0.36666666666666664</v>
          </cell>
        </row>
        <row r="760">
          <cell r="P760" t="str">
            <v>Declaration</v>
          </cell>
          <cell r="AG760">
            <v>0.36666666666666664</v>
          </cell>
        </row>
        <row r="761">
          <cell r="P761" t="str">
            <v>Declaration</v>
          </cell>
          <cell r="AG761">
            <v>2.3666666666666667</v>
          </cell>
        </row>
        <row r="762">
          <cell r="P762" t="str">
            <v>Declaration</v>
          </cell>
          <cell r="AG762">
            <v>2.3666666666666667</v>
          </cell>
        </row>
        <row r="763">
          <cell r="P763" t="str">
            <v>Declaration</v>
          </cell>
          <cell r="AG763">
            <v>2.3666666666666667</v>
          </cell>
        </row>
        <row r="764">
          <cell r="P764" t="str">
            <v>Declaration</v>
          </cell>
          <cell r="AG764">
            <v>2.3666666666666667</v>
          </cell>
        </row>
        <row r="765">
          <cell r="P765" t="str">
            <v>Declaration</v>
          </cell>
          <cell r="AG765">
            <v>0.8</v>
          </cell>
        </row>
        <row r="766">
          <cell r="P766" t="str">
            <v>Declaration</v>
          </cell>
          <cell r="AG766">
            <v>0.6</v>
          </cell>
        </row>
        <row r="767">
          <cell r="P767" t="str">
            <v>Declaration</v>
          </cell>
          <cell r="AG767">
            <v>1.0333333333333334</v>
          </cell>
        </row>
        <row r="768">
          <cell r="P768" t="str">
            <v>Declaration</v>
          </cell>
          <cell r="AG768">
            <v>1.8333333333333333</v>
          </cell>
        </row>
        <row r="769">
          <cell r="P769" t="str">
            <v>Declaration</v>
          </cell>
          <cell r="AG769">
            <v>0.76666666666666672</v>
          </cell>
        </row>
        <row r="770">
          <cell r="P770" t="str">
            <v>Declaration</v>
          </cell>
          <cell r="AG770">
            <v>1.4</v>
          </cell>
        </row>
        <row r="771">
          <cell r="P771" t="str">
            <v>Declaration</v>
          </cell>
          <cell r="AG771">
            <v>1.4</v>
          </cell>
        </row>
        <row r="772">
          <cell r="P772" t="str">
            <v>Declaration</v>
          </cell>
          <cell r="AG772">
            <v>0.8</v>
          </cell>
        </row>
        <row r="773">
          <cell r="P773" t="str">
            <v>Declaration</v>
          </cell>
          <cell r="AG773">
            <v>1.9</v>
          </cell>
        </row>
        <row r="774">
          <cell r="P774" t="str">
            <v>Declaration</v>
          </cell>
          <cell r="AG774">
            <v>1.0333333333333334</v>
          </cell>
        </row>
        <row r="775">
          <cell r="P775" t="str">
            <v>Declaration</v>
          </cell>
          <cell r="AG775">
            <v>1.9</v>
          </cell>
        </row>
        <row r="776">
          <cell r="P776" t="str">
            <v>Declaration</v>
          </cell>
          <cell r="AG776">
            <v>1.9</v>
          </cell>
        </row>
        <row r="777">
          <cell r="P777" t="str">
            <v>Declaration</v>
          </cell>
          <cell r="AG777">
            <v>1.9</v>
          </cell>
        </row>
        <row r="778">
          <cell r="P778" t="str">
            <v>Declaration</v>
          </cell>
          <cell r="AG778">
            <v>1.9</v>
          </cell>
        </row>
        <row r="779">
          <cell r="P779" t="str">
            <v>Declaration</v>
          </cell>
          <cell r="AG779">
            <v>1.9</v>
          </cell>
        </row>
        <row r="780">
          <cell r="P780" t="str">
            <v>Declaration</v>
          </cell>
          <cell r="AG780">
            <v>1.9</v>
          </cell>
        </row>
        <row r="781">
          <cell r="P781" t="str">
            <v>Declaration</v>
          </cell>
          <cell r="AG781">
            <v>1.9</v>
          </cell>
        </row>
        <row r="782">
          <cell r="P782" t="str">
            <v>Declaration</v>
          </cell>
          <cell r="AG782">
            <v>1.9</v>
          </cell>
        </row>
        <row r="783">
          <cell r="P783" t="str">
            <v>Declaration</v>
          </cell>
          <cell r="AG783">
            <v>1.9333333333333333</v>
          </cell>
        </row>
        <row r="784">
          <cell r="P784" t="str">
            <v>Declaration</v>
          </cell>
          <cell r="AG784">
            <v>1.9333333333333333</v>
          </cell>
        </row>
        <row r="785">
          <cell r="P785" t="str">
            <v>Declaration</v>
          </cell>
          <cell r="AG785">
            <v>1.9333333333333333</v>
          </cell>
        </row>
        <row r="786">
          <cell r="P786" t="str">
            <v>Declaration</v>
          </cell>
          <cell r="AG786">
            <v>1.9</v>
          </cell>
        </row>
        <row r="787">
          <cell r="P787" t="str">
            <v>Declaration</v>
          </cell>
          <cell r="AG787">
            <v>1.9</v>
          </cell>
        </row>
        <row r="788">
          <cell r="P788" t="str">
            <v>Declaration</v>
          </cell>
          <cell r="AG788">
            <v>1.9</v>
          </cell>
        </row>
        <row r="789">
          <cell r="P789" t="str">
            <v>Declaration</v>
          </cell>
          <cell r="AG789">
            <v>1.8333333333333333</v>
          </cell>
        </row>
        <row r="790">
          <cell r="P790" t="str">
            <v>Declaration</v>
          </cell>
          <cell r="AG790">
            <v>1.9</v>
          </cell>
        </row>
        <row r="791">
          <cell r="P791" t="str">
            <v>Declaration</v>
          </cell>
          <cell r="AG791">
            <v>0.7</v>
          </cell>
        </row>
        <row r="792">
          <cell r="P792" t="str">
            <v>Declaration</v>
          </cell>
          <cell r="AG792">
            <v>0.7</v>
          </cell>
        </row>
        <row r="793">
          <cell r="P793" t="str">
            <v>Declaration</v>
          </cell>
          <cell r="AG793">
            <v>1.9</v>
          </cell>
        </row>
        <row r="794">
          <cell r="P794" t="str">
            <v>Declaration</v>
          </cell>
          <cell r="AG794">
            <v>0.9</v>
          </cell>
        </row>
        <row r="795">
          <cell r="P795" t="str">
            <v>Declaration</v>
          </cell>
          <cell r="AG795">
            <v>1.3666666666666667</v>
          </cell>
        </row>
        <row r="796">
          <cell r="P796" t="str">
            <v>Declaration</v>
          </cell>
          <cell r="AG796">
            <v>1.3666666666666667</v>
          </cell>
        </row>
      </sheetData>
      <sheetData sheetId="2">
        <row r="51">
          <cell r="C51">
            <v>349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 - Reason for visit"/>
      <sheetName val="APP - Conditions"/>
      <sheetName val="APP - Outcomes"/>
      <sheetName val="APP - Time"/>
      <sheetName val="APP - Cancellations"/>
      <sheetName val="MC - Notifications"/>
      <sheetName val="MC - Decisions"/>
      <sheetName val="MC - TIme"/>
      <sheetName val="AM - Programmes"/>
      <sheetName val="AM - Asessment"/>
      <sheetName val="AM - Outcomes"/>
      <sheetName val="AM - Time"/>
      <sheetName val="Concerns"/>
      <sheetName val="Approved programm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3">
          <cell r="B3">
            <v>5</v>
          </cell>
        </row>
      </sheetData>
      <sheetData sheetId="13">
        <row r="29">
          <cell r="F29">
            <v>1084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amme pivot"/>
      <sheetName val="Programme Advanced Find View"/>
      <sheetName val="Approved programmes"/>
      <sheetName val="hiddenSheet"/>
    </sheetNames>
    <sheetDataSet>
      <sheetData sheetId="0" refreshError="1"/>
      <sheetData sheetId="1" refreshError="1"/>
      <sheetData sheetId="2">
        <row r="30">
          <cell r="J30">
            <v>970</v>
          </cell>
        </row>
      </sheetData>
      <sheetData sheetId="3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emilolu Odunaike" refreshedDate="44231.056347453705" createdVersion="6" refreshedVersion="6" minRefreshableVersion="3" recordCount="1035">
  <cacheSource type="worksheet">
    <worksheetSource name="Table1"/>
  </cacheSource>
  <cacheFields count="13">
    <cacheField name="(Do Not Modify) Programme" numFmtId="0">
      <sharedItems count="1035">
        <s v="892968da-8dc1-e411-80cf-0050569f10c3"/>
        <s v="d735f141-7ccd-e911-812d-0050569f10c3"/>
        <s v="dfbe68d4-8dc1-e411-80cf-0050569f10c3"/>
        <s v="5bda24d7-4922-ea11-8132-0050569f10c3"/>
        <s v="8e72c60c-4a22-ea11-8132-0050569f10c3"/>
        <s v="e1be68d4-8dc1-e411-80cf-0050569f10c3"/>
        <s v="e3be68d4-8dc1-e411-80cf-0050569f10c3"/>
        <s v="07bf68d4-8dc1-e411-80cf-0050569f10c3"/>
        <s v="0bbf68d4-8dc1-e411-80cf-0050569f10c3"/>
        <s v="15bf68d4-8dc1-e411-80cf-0050569f10c3"/>
        <s v="17bf68d4-8dc1-e411-80cf-0050569f10c3"/>
        <s v="1bbf68d4-8dc1-e411-80cf-0050569f10c3"/>
        <s v="1fbf68d4-8dc1-e411-80cf-0050569f10c3"/>
        <s v="21bf68d4-8dc1-e411-80cf-0050569f10c3"/>
        <s v="36ce68ec-8dc1-e411-80cf-0050569f10c3"/>
        <s v="2857d0d9-39dd-e411-80cf-0050569f10c3"/>
        <s v="4d20025f-467b-e611-80e5-0050569f10c3"/>
        <s v="bd68df4e-3a1b-ea11-8131-0050569f10c3"/>
        <s v="27bf68d4-8dc1-e411-80cf-0050569f10c3"/>
        <s v="29bf68d4-8dc1-e411-80cf-0050569f10c3"/>
        <s v="2dbf68d4-8dc1-e411-80cf-0050569f10c3"/>
        <s v="c10d1e96-d7f6-e711-80f7-0050569f10c3"/>
        <s v="224258f0-d7f6-e711-80f7-0050569f10c3"/>
        <s v="2fbf68d4-8dc1-e411-80cf-0050569f10c3"/>
        <s v="81bf68d4-8dc1-e411-80cf-0050569f10c3"/>
        <s v="af2968da-8dc1-e411-80cf-0050569f10c3"/>
        <s v="377aef00-851d-e911-8119-0050569f10c3"/>
        <s v="12cd7011-b70c-e811-80f8-0050569f10c3"/>
        <s v="90ff66e6-8dc1-e411-80cf-0050569f10c3"/>
        <s v="d2451508-9067-ea11-8139-0050569f10c3"/>
        <s v="91111c4f-9067-ea11-8139-0050569f10c3"/>
        <s v="39bf68d4-8dc1-e411-80cf-0050569f10c3"/>
        <s v="3dbf68d4-8dc1-e411-80cf-0050569f10c3"/>
        <s v="47bf68d4-8dc1-e411-80cf-0050569f10c3"/>
        <s v="49bf68d4-8dc1-e411-80cf-0050569f10c3"/>
        <s v="67bf68d4-8dc1-e411-80cf-0050569f10c3"/>
        <s v="6bbf68d4-8dc1-e411-80cf-0050569f10c3"/>
        <s v="6dbf68d4-8dc1-e411-80cf-0050569f10c3"/>
        <s v="77bf68d4-8dc1-e411-80cf-0050569f10c3"/>
        <s v="7bbf68d4-8dc1-e411-80cf-0050569f10c3"/>
        <s v="7dbf68d4-8dc1-e411-80cf-0050569f10c3"/>
        <s v="e8c2933d-8ec1-e411-80cf-0050569f10c3"/>
        <s v="ecc2933d-8ec1-e411-80cf-0050569f10c3"/>
        <s v="eec2933d-8ec1-e411-80cf-0050569f10c3"/>
        <s v="f0c2933d-8ec1-e411-80cf-0050569f10c3"/>
        <s v="f2c2933d-8ec1-e411-80cf-0050569f10c3"/>
        <s v="f4c2933d-8ec1-e411-80cf-0050569f10c3"/>
        <s v="f6c2933d-8ec1-e411-80cf-0050569f10c3"/>
        <s v="fcc2933d-8ec1-e411-80cf-0050569f10c3"/>
        <s v="fec2933d-8ec1-e411-80cf-0050569f10c3"/>
        <s v="488257ce-4d0f-e511-80d0-0050569f10c3"/>
        <s v="d560f090-0f32-e611-80e2-0050569f10c3"/>
        <s v="825a330c-1032-e611-80e2-0050569f10c3"/>
        <s v="46e40919-7ec0-e711-80f1-0050569f10c3"/>
        <s v="f978ecf4-80d3-e811-810f-0050569f10c3"/>
        <s v="f400e0f1-3ac0-ea11-813d-0050569f10c3"/>
        <s v="4bbf68d4-8dc1-e411-80cf-0050569f10c3"/>
        <s v="9d698e43-8ec1-e411-80cf-0050569f10c3"/>
        <s v="fb698e43-8ec1-e411-80cf-0050569f10c3"/>
        <s v="0b8fad89-3fb3-e711-80f1-0050569f10c3"/>
        <s v="0c2ef7d4-3fb3-e711-80f1-0050569f10c3"/>
        <s v="5bbf68d4-8dc1-e411-80cf-0050569f10c3"/>
        <s v="5fbf68d4-8dc1-e411-80cf-0050569f10c3"/>
        <s v="61bf68d4-8dc1-e411-80cf-0050569f10c3"/>
        <s v="63bf68d4-8dc1-e411-80cf-0050569f10c3"/>
        <s v="d4c2933d-8ec1-e411-80cf-0050569f10c3"/>
        <s v="d6c2933d-8ec1-e411-80cf-0050569f10c3"/>
        <s v="d8c2933d-8ec1-e411-80cf-0050569f10c3"/>
        <s v="eb698e43-8ec1-e411-80cf-0050569f10c3"/>
        <s v="aaf291e4-5ab5-e511-80db-0050569f10c3"/>
        <s v="7fbf68d4-8dc1-e411-80cf-0050569f10c3"/>
        <s v="85bf68d4-8dc1-e411-80cf-0050569f10c3"/>
        <s v="86d7ff9a-f170-e611-80e5-0050569f10c3"/>
        <s v="a7f4d1d0-8b7a-e611-80e5-0050569f10c3"/>
        <s v="8e906a5a-3adb-e711-80f1-0050569f10c3"/>
        <s v="0096b266-c8e4-e711-80f2-0050569f10c3"/>
        <s v="83ec7bae-c8e4-e711-80f2-0050569f10c3"/>
        <s v="c3c21a98-4dc8-ea11-813d-0050569f10c3"/>
        <s v="0b2968da-8dc1-e411-80cf-0050569f10c3"/>
        <s v="0d2968da-8dc1-e411-80cf-0050569f10c3"/>
        <s v="14f4bcf0-5c11-e811-80f8-0050569f10c3"/>
        <s v="97cb2dd7-0913-e811-80f8-0050569f10c3"/>
        <s v="d89edf96-b74c-e911-811a-0050569f10c3"/>
        <s v="a3d9f6bf-b84c-e911-811a-0050569f10c3"/>
        <s v="132968da-8dc1-e411-80cf-0050569f10c3"/>
        <s v="152968da-8dc1-e411-80cf-0050569f10c3"/>
        <s v="172968da-8dc1-e411-80cf-0050569f10c3"/>
        <s v="1f2968da-8dc1-e411-80cf-0050569f10c3"/>
        <s v="272968da-8dc1-e411-80cf-0050569f10c3"/>
        <s v="b12968da-8dc1-e411-80cf-0050569f10c3"/>
        <s v="7e42d160-9ca5-e611-80e6-0050569f10c3"/>
        <s v="292968da-8dc1-e411-80cf-0050569f10c3"/>
        <s v="2b2968da-8dc1-e411-80cf-0050569f10c3"/>
        <s v="312968da-8dc1-e411-80cf-0050569f10c3"/>
        <s v="332968da-8dc1-e411-80cf-0050569f10c3"/>
        <s v="352968da-8dc1-e411-80cf-0050569f10c3"/>
        <s v="372968da-8dc1-e411-80cf-0050569f10c3"/>
        <s v="c61cce43-6efc-e711-80f8-0050569f10c3"/>
        <s v="432968da-8dc1-e411-80cf-0050569f10c3"/>
        <s v="452968da-8dc1-e411-80cf-0050569f10c3"/>
        <s v="cec2933d-8ec1-e411-80cf-0050569f10c3"/>
        <s v="d0c2933d-8ec1-e411-80cf-0050569f10c3"/>
        <s v="d2c2933d-8ec1-e411-80cf-0050569f10c3"/>
        <s v="f1698e43-8ec1-e411-80cf-0050569f10c3"/>
        <s v="f3698e43-8ec1-e411-80cf-0050569f10c3"/>
        <s v="f5698e43-8ec1-e411-80cf-0050569f10c3"/>
        <s v="f7698e43-8ec1-e411-80cf-0050569f10c3"/>
        <s v="9d5462da-4946-e511-80d1-0050569f10c3"/>
        <s v="61930ad2-6dbf-e511-80dc-0050569f10c3"/>
        <s v="6a06ec39-6ebf-e511-80dc-0050569f10c3"/>
        <s v="6256c473-6ebf-e511-80dc-0050569f10c3"/>
        <s v="ff4d7da0-6ebf-e511-80dc-0050569f10c3"/>
        <s v="5d76015e-8a9b-e611-80e6-0050569f10c3"/>
        <s v="532968da-8dc1-e411-80cf-0050569f10c3"/>
        <s v="552968da-8dc1-e411-80cf-0050569f10c3"/>
        <s v="572968da-8dc1-e411-80cf-0050569f10c3"/>
        <s v="592968da-8dc1-e411-80cf-0050569f10c3"/>
        <s v="5d2968da-8dc1-e411-80cf-0050569f10c3"/>
        <s v="632968da-8dc1-e411-80cf-0050569f10c3"/>
        <s v="a52968da-8dc1-e411-80cf-0050569f10c3"/>
        <s v="f9698e43-8ec1-e411-80cf-0050569f10c3"/>
        <s v="b1e4ac94-8f3f-e611-80e2-0050569f10c3"/>
        <s v="ac8be04b-cb9f-e811-8107-0050569f10c3"/>
        <s v="fd3cddfd-8d20-e911-8119-0050569f10c3"/>
        <s v="555d2400-805f-e911-811d-0050569f10c3"/>
        <s v="1b89e581-fada-ea11-813e-0050569f10c3"/>
        <s v="95dcb1ed-fbda-ea11-813e-0050569f10c3"/>
        <s v="a3343aab-fdda-ea11-813e-0050569f10c3"/>
        <s v="672968da-8dc1-e411-80cf-0050569f10c3"/>
        <s v="7b2968da-8dc1-e411-80cf-0050569f10c3"/>
        <s v="7f2968da-8dc1-e411-80cf-0050569f10c3"/>
        <s v="832968da-8dc1-e411-80cf-0050569f10c3"/>
        <s v="055452fe-8dc1-e411-80cf-0050569f10c3"/>
        <s v="d5949f45-6df9-e811-8117-0050569f10c3"/>
        <s v="773633d3-3b9e-e911-812c-0050569f10c3"/>
        <s v="df2968da-8dc1-e411-80cf-0050569f10c3"/>
        <s v="e12968da-8dc1-e411-80cf-0050569f10c3"/>
        <s v="e32968da-8dc1-e411-80cf-0050569f10c3"/>
        <s v="fe596ce0-8dc1-e411-80cf-0050569f10c3"/>
        <s v="38ff66e6-8dc1-e411-80cf-0050569f10c3"/>
        <s v="3cff66e6-8dc1-e411-80cf-0050569f10c3"/>
        <s v="40ff66e6-8dc1-e411-80cf-0050569f10c3"/>
        <s v="42ff66e6-8dc1-e411-80cf-0050569f10c3"/>
        <s v="44ff66e6-8dc1-e411-80cf-0050569f10c3"/>
        <s v="25e83c25-b9de-e411-80cf-0050569f10c3"/>
        <s v="e52968da-8dc1-e411-80cf-0050569f10c3"/>
        <s v="c52968da-8dc1-e411-80cf-0050569f10c3"/>
        <s v="d52968da-8dc1-e411-80cf-0050569f10c3"/>
        <s v="d72968da-8dc1-e411-80cf-0050569f10c3"/>
        <s v="db2968da-8dc1-e411-80cf-0050569f10c3"/>
        <s v="54596ce0-8dc1-e411-80cf-0050569f10c3"/>
        <s v="56596ce0-8dc1-e411-80cf-0050569f10c3"/>
        <s v="ec628067-2356-e511-80d1-0050569f10c3"/>
        <s v="3a28ec75-1019-e711-80ea-0050569f10c3"/>
        <s v="e703a874-f05b-e711-80ee-0050569f10c3"/>
        <s v="8dbe9829-aa3c-e811-80fc-0050569f10c3"/>
        <s v="787c7504-ab3c-e811-80fc-0050569f10c3"/>
        <s v="76596ce0-8dc1-e411-80cf-0050569f10c3"/>
        <s v="78596ce0-8dc1-e411-80cf-0050569f10c3"/>
        <s v="7e596ce0-8dc1-e411-80cf-0050569f10c3"/>
        <s v="8c596ce0-8dc1-e411-80cf-0050569f10c3"/>
        <s v="e0c2933d-8ec1-e411-80cf-0050569f10c3"/>
        <s v="e2c2933d-8ec1-e411-80cf-0050569f10c3"/>
        <s v="e4c2933d-8ec1-e411-80cf-0050569f10c3"/>
        <s v="43af15e2-bff0-e911-812d-0050569f10c3"/>
        <s v="eee4ef49-b2f4-e911-812e-0050569f10c3"/>
        <s v="98596ce0-8dc1-e411-80cf-0050569f10c3"/>
        <s v="9c596ce0-8dc1-e411-80cf-0050569f10c3"/>
        <s v="285a6ce0-8dc1-e411-80cf-0050569f10c3"/>
        <s v="2a5a6ce0-8dc1-e411-80cf-0050569f10c3"/>
        <s v="2c5a6ce0-8dc1-e411-80cf-0050569f10c3"/>
        <s v="2e5a6ce0-8dc1-e411-80cf-0050569f10c3"/>
        <s v="1cff66e6-8dc1-e411-80cf-0050569f10c3"/>
        <s v="20ff66e6-8dc1-e411-80cf-0050569f10c3"/>
        <s v="26ff66e6-8dc1-e411-80cf-0050569f10c3"/>
        <s v="142e9f4a-91d2-e611-80e7-0050569f10c3"/>
        <s v="9e596ce0-8dc1-e411-80cf-0050569f10c3"/>
        <s v="a4596ce0-8dc1-e411-80cf-0050569f10c3"/>
        <s v="82994a04-8ec1-e411-80cf-0050569f10c3"/>
        <s v="00c3933d-8ec1-e411-80cf-0050569f10c3"/>
        <s v="02c3933d-8ec1-e411-80cf-0050569f10c3"/>
        <s v="04c3933d-8ec1-e411-80cf-0050569f10c3"/>
        <s v="078020a9-9fd9-e611-80e8-0050569f10c3"/>
        <s v="aee7dec4-64dd-e611-80e8-0050569f10c3"/>
        <s v="36fbb2c1-65dd-e611-80e8-0050569f10c3"/>
        <s v="082ab4dd-d9d8-e711-80f1-0050569f10c3"/>
        <s v="340c928c-ffd8-e711-80f1-0050569f10c3"/>
        <s v="b7215e99-74e6-e811-8111-0050569f10c3"/>
        <s v="db2fde9e-a47b-e911-811f-0050569f10c3"/>
        <s v="ce9b9aa2-68f9-e911-812e-0050569f10c3"/>
        <s v="852968da-8dc1-e411-80cf-0050569f10c3"/>
        <s v="bc596ce0-8dc1-e411-80cf-0050569f10c3"/>
        <s v="be596ce0-8dc1-e411-80cf-0050569f10c3"/>
        <s v="c0596ce0-8dc1-e411-80cf-0050569f10c3"/>
        <s v="c2596ce0-8dc1-e411-80cf-0050569f10c3"/>
        <s v="c4596ce0-8dc1-e411-80cf-0050569f10c3"/>
        <s v="c6596ce0-8dc1-e411-80cf-0050569f10c3"/>
        <s v="c8596ce0-8dc1-e411-80cf-0050569f10c3"/>
        <s v="7dd48d49-8ec1-e411-80cf-0050569f10c3"/>
        <s v="7fd48d49-8ec1-e411-80cf-0050569f10c3"/>
        <s v="85d48d49-8ec1-e411-80cf-0050569f10c3"/>
        <s v="8bd48d49-8ec1-e411-80cf-0050569f10c3"/>
        <s v="8dd48d49-8ec1-e411-80cf-0050569f10c3"/>
        <s v="ce596ce0-8dc1-e411-80cf-0050569f10c3"/>
        <s v="d0596ce0-8dc1-e411-80cf-0050569f10c3"/>
        <s v="d2596ce0-8dc1-e411-80cf-0050569f10c3"/>
        <s v="d4596ce0-8dc1-e411-80cf-0050569f10c3"/>
        <s v="d6596ce0-8dc1-e411-80cf-0050569f10c3"/>
        <s v="dc596ce0-8dc1-e411-80cf-0050569f10c3"/>
        <s v="e2596ce0-8dc1-e411-80cf-0050569f10c3"/>
        <s v="e6596ce0-8dc1-e411-80cf-0050569f10c3"/>
        <s v="e8596ce0-8dc1-e411-80cf-0050569f10c3"/>
        <s v="ea596ce0-8dc1-e411-80cf-0050569f10c3"/>
        <s v="ec596ce0-8dc1-e411-80cf-0050569f10c3"/>
        <s v="f4596ce0-8dc1-e411-80cf-0050569f10c3"/>
        <s v="f6596ce0-8dc1-e411-80cf-0050569f10c3"/>
        <s v="48ff66e6-8dc1-e411-80cf-0050569f10c3"/>
        <s v="4aff66e6-8dc1-e411-80cf-0050569f10c3"/>
        <s v="2c23fdc0-9145-e511-80d1-0050569f10c3"/>
        <s v="62017d59-f545-e711-80ea-0050569f10c3"/>
        <s v="bc5e0c49-6b77-e711-80ee-0050569f10c3"/>
        <s v="6c23ff01-7b89-e711-80ef-0050569f10c3"/>
        <s v="31235738-10f2-e711-80f2-0050569f10c3"/>
        <s v="d580c417-b947-e811-80fe-0050569f10c3"/>
        <s v="1768dee3-6695-e811-8103-0050569f10c3"/>
        <s v="663160f5-0256-e911-811c-0050569f10c3"/>
        <s v="c012bc9c-8457-e911-811c-0050569f10c3"/>
        <s v="fee7c10d-8757-e911-811c-0050569f10c3"/>
        <s v="5f528dcd-8757-e911-811c-0050569f10c3"/>
        <s v="9ecb8473-2744-ea11-8136-0050569f10c3"/>
        <s v="1fd15e17-a654-ea11-8137-0050569f10c3"/>
        <s v="fc596ce0-8dc1-e411-80cf-0050569f10c3"/>
        <s v="ac596ce0-8dc1-e411-80cf-0050569f10c3"/>
        <s v="b0596ce0-8dc1-e411-80cf-0050569f10c3"/>
        <s v="b2596ce0-8dc1-e411-80cf-0050569f10c3"/>
        <s v="b4596ce0-8dc1-e411-80cf-0050569f10c3"/>
        <s v="b6596ce0-8dc1-e411-80cf-0050569f10c3"/>
        <s v="025a6ce0-8dc1-e411-80cf-0050569f10c3"/>
        <s v="085a6ce0-8dc1-e411-80cf-0050569f10c3"/>
        <s v="0c5a6ce0-8dc1-e411-80cf-0050569f10c3"/>
        <s v="0e5a6ce0-8dc1-e411-80cf-0050569f10c3"/>
        <s v="1a5a6ce0-8dc1-e411-80cf-0050569f10c3"/>
        <s v="1c5a6ce0-8dc1-e411-80cf-0050569f10c3"/>
        <s v="1e5a6ce0-8dc1-e411-80cf-0050569f10c3"/>
        <s v="205a6ce0-8dc1-e411-80cf-0050569f10c3"/>
        <s v="225a6ce0-8dc1-e411-80cf-0050569f10c3"/>
        <s v="04c7e7ff-fca7-e511-80db-0050569f10c3"/>
        <s v="82d45ad9-0228-e611-80e2-0050569f10c3"/>
        <s v="19946efa-ce5c-e811-8101-0050569f10c3"/>
        <s v="c3140ae1-5f22-ea11-8132-0050569f10c3"/>
        <s v="9bb2e947-6022-ea11-8132-0050569f10c3"/>
        <s v="883cb0ab-6022-ea11-8132-0050569f10c3"/>
        <s v="de8f9d2d-6122-ea11-8132-0050569f10c3"/>
        <s v="84949482-6122-ea11-8132-0050569f10c3"/>
        <s v="b528a1c4-6122-ea11-8132-0050569f10c3"/>
        <s v="54ff66e6-8dc1-e411-80cf-0050569f10c3"/>
        <s v="5aff66e6-8dc1-e411-80cf-0050569f10c3"/>
        <s v="5cff66e6-8dc1-e411-80cf-0050569f10c3"/>
        <s v="62ff66e6-8dc1-e411-80cf-0050569f10c3"/>
        <s v="64ff66e6-8dc1-e411-80cf-0050569f10c3"/>
        <s v="688e9287-4213-e511-80d0-0050569f10c3"/>
        <s v="dfa5615f-c142-e611-80e2-0050569f10c3"/>
        <s v="d1eeee24-3a0a-e711-80ea-0050569f10c3"/>
        <s v="f87d4284-975e-e811-8101-0050569f10c3"/>
        <s v="4f603c1b-985e-e811-8101-0050569f10c3"/>
        <s v="dd01f907-47e0-e911-812d-0050569f10c3"/>
        <s v="02d93c74-47e0-e911-812d-0050569f10c3"/>
        <s v="33dbb52c-4be0-e911-812d-0050569f10c3"/>
        <s v="b33cc48a-4be0-e911-812d-0050569f10c3"/>
        <s v="8e96af91-8dac-ea11-813b-0050569f10c3"/>
        <s v="4a532acd-90ac-ea11-813b-0050569f10c3"/>
        <s v="78ff66e6-8dc1-e411-80cf-0050569f10c3"/>
        <s v="7eff66e6-8dc1-e411-80cf-0050569f10c3"/>
        <s v="80ff66e6-8dc1-e411-80cf-0050569f10c3"/>
        <s v="8eff66e6-8dc1-e411-80cf-0050569f10c3"/>
        <s v="4ed34dc6-4c4f-e711-80ed-0050569f10c3"/>
        <s v="bbbde4f7-0b59-e811-8101-0050569f10c3"/>
        <s v="3954a83e-4080-e811-8102-0050569f10c3"/>
        <s v="81334836-b5de-e911-812d-0050569f10c3"/>
        <s v="43444848-b7de-e911-812d-0050569f10c3"/>
        <s v="8ea0a906-0ee1-e911-812d-0050569f10c3"/>
        <s v="55509e9c-445a-ea11-8137-0050569f10c3"/>
        <s v="94ff66e6-8dc1-e411-80cf-0050569f10c3"/>
        <s v="96ff66e6-8dc1-e411-80cf-0050569f10c3"/>
        <s v="98ff66e6-8dc1-e411-80cf-0050569f10c3"/>
        <s v="9aff66e6-8dc1-e411-80cf-0050569f10c3"/>
        <s v="caff66e6-8dc1-e411-80cf-0050569f10c3"/>
        <s v="ccff66e6-8dc1-e411-80cf-0050569f10c3"/>
        <s v="c2ff66e6-8dc1-e411-80cf-0050569f10c3"/>
        <s v="d8ff66e6-8dc1-e411-80cf-0050569f10c3"/>
        <s v="daff66e6-8dc1-e411-80cf-0050569f10c3"/>
        <s v="dcff66e6-8dc1-e411-80cf-0050569f10c3"/>
        <s v="deff66e6-8dc1-e411-80cf-0050569f10c3"/>
        <s v="5dfafb94-f999-e611-80e6-0050569f10c3"/>
        <s v="7f15b75b-05cb-e911-812d-0050569f10c3"/>
        <s v="d605c576-02f7-e911-812e-0050569f10c3"/>
        <s v="eaff66e6-8dc1-e411-80cf-0050569f10c3"/>
        <s v="ecff66e6-8dc1-e411-80cf-0050569f10c3"/>
        <s v="eeff66e6-8dc1-e411-80cf-0050569f10c3"/>
        <s v="04ce68ec-8dc1-e411-80cf-0050569f10c3"/>
        <s v="0ace68ec-8dc1-e411-80cf-0050569f10c3"/>
        <s v="0cce68ec-8dc1-e411-80cf-0050569f10c3"/>
        <s v="18ce68ec-8dc1-e411-80cf-0050569f10c3"/>
        <s v="1ace68ec-8dc1-e411-80cf-0050569f10c3"/>
        <s v="1cce68ec-8dc1-e411-80cf-0050569f10c3"/>
        <s v="1ece68ec-8dc1-e411-80cf-0050569f10c3"/>
        <s v="7005ac5d-e3d2-e411-80cf-0050569f10c3"/>
        <s v="a55a33b3-e5d2-e411-80cf-0050569f10c3"/>
        <s v="c6cc0238-f0b2-e511-80db-0050569f10c3"/>
        <s v="5931a094-4d50-e711-80ed-0050569f10c3"/>
        <s v="1f8e35fd-4e50-e711-80ed-0050569f10c3"/>
        <s v="84e603c7-31d4-e711-80f1-0050569f10c3"/>
        <s v="22ce68ec-8dc1-e411-80cf-0050569f10c3"/>
        <s v="26ce68ec-8dc1-e411-80cf-0050569f10c3"/>
        <s v="28ce68ec-8dc1-e411-80cf-0050569f10c3"/>
        <s v="aace6032-cb77-e911-811f-0050569f10c3"/>
        <s v="74449784-f1a0-ea11-813b-0050569f10c3"/>
        <s v="972968da-8dc1-e411-80cf-0050569f10c3"/>
        <s v="40ce68ec-8dc1-e411-80cf-0050569f10c3"/>
        <s v="42ce68ec-8dc1-e411-80cf-0050569f10c3"/>
        <s v="48ce68ec-8dc1-e411-80cf-0050569f10c3"/>
        <s v="4ace68ec-8dc1-e411-80cf-0050569f10c3"/>
        <s v="4ece68ec-8dc1-e411-80cf-0050569f10c3"/>
        <s v="50ce68ec-8dc1-e411-80cf-0050569f10c3"/>
        <s v="52ce68ec-8dc1-e411-80cf-0050569f10c3"/>
        <s v="56ce68ec-8dc1-e411-80cf-0050569f10c3"/>
        <s v="58ce68ec-8dc1-e411-80cf-0050569f10c3"/>
        <s v="5ace68ec-8dc1-e411-80cf-0050569f10c3"/>
        <s v="5cce68ec-8dc1-e411-80cf-0050569f10c3"/>
        <s v="5ece68ec-8dc1-e411-80cf-0050569f10c3"/>
        <s v="60ce68ec-8dc1-e411-80cf-0050569f10c3"/>
        <s v="64ce68ec-8dc1-e411-80cf-0050569f10c3"/>
        <s v="68ce68ec-8dc1-e411-80cf-0050569f10c3"/>
        <s v="70ce68ec-8dc1-e411-80cf-0050569f10c3"/>
        <s v="72ce68ec-8dc1-e411-80cf-0050569f10c3"/>
        <s v="81d8fe5b-7abc-e611-80e6-0050569f10c3"/>
        <s v="84a0a293-7bbc-e611-80e6-0050569f10c3"/>
        <s v="de74b29d-50c0-e611-80e6-eecdec9d1d5e"/>
        <s v="bcc557f8-50c0-e611-80e6-eecdec9d1d5e"/>
        <s v="36a64cac-2bc1-e611-80e6-eecdec9d1d5e"/>
        <s v="5e6f4c6f-a8c2-e611-80e6-eecdec9d1d5e"/>
        <s v="cfaf3a08-47a8-e711-80f1-0050569f10c3"/>
        <s v="dd233010-e017-e811-80f8-0050569f10c3"/>
        <s v="0f309c1f-37de-ea11-813e-0050569f10c3"/>
        <s v="0c5ffdcc-37de-ea11-813e-0050569f10c3"/>
        <s v="1c7c9255-3ade-ea11-813e-0050569f10c3"/>
        <s v="8ece68ec-8dc1-e411-80cf-0050569f10c3"/>
        <s v="e170d10a-fc42-e811-80fc-0050569f10c3"/>
        <s v="f0fe36a5-d1cb-e811-810d-0050569f10c3"/>
        <s v="3552927e-ab19-e911-8119-0050569f10c3"/>
        <s v="12e093f4-7904-ea11-8130-0050569f10c3"/>
        <s v="9098433b-7a04-ea11-8130-0050569f10c3"/>
        <s v="73af66d3-7c04-ea11-8130-0050569f10c3"/>
        <s v="77b6dd4d-7d04-ea11-8130-0050569f10c3"/>
        <s v="d46e5039-fc69-ea11-8139-0050569f10c3"/>
        <s v="92ce68ec-8dc1-e411-80cf-0050569f10c3"/>
        <s v="96ce68ec-8dc1-e411-80cf-0050569f10c3"/>
        <s v="2b5452fe-8dc1-e411-80cf-0050569f10c3"/>
        <s v="2d5452fe-8dc1-e411-80cf-0050569f10c3"/>
        <s v="b2a41095-21e8-e811-8111-0050569f10c3"/>
        <s v="ee6c6938-8524-e911-8119-0050569f10c3"/>
        <s v="9ace68ec-8dc1-e411-80cf-0050569f10c3"/>
        <s v="9cce68ec-8dc1-e411-80cf-0050569f10c3"/>
        <s v="aece68ec-8dc1-e411-80cf-0050569f10c3"/>
        <s v="b0ce68ec-8dc1-e411-80cf-0050569f10c3"/>
        <s v="b2ce68ec-8dc1-e411-80cf-0050569f10c3"/>
        <s v="78615744-1ba4-ea11-813b-0050569f10c3"/>
        <s v="1e3cdf12-36c0-ea11-813d-0050569f10c3"/>
        <s v="f8721e71-36c0-ea11-813d-0050569f10c3"/>
        <s v="5c701437-bbcc-ea11-813d-0050569f10c3"/>
        <s v="2051f6fa-bdcc-ea11-813d-0050569f10c3"/>
        <s v="c2ce68ec-8dc1-e411-80cf-0050569f10c3"/>
        <s v="cece68ec-8dc1-e411-80cf-0050569f10c3"/>
        <s v="d0ce68ec-8dc1-e411-80cf-0050569f10c3"/>
        <s v="571261f2-8dc1-e411-80cf-0050569f10c3"/>
        <s v="5b1261f2-8dc1-e411-80cf-0050569f10c3"/>
        <s v="5f1261f2-8dc1-e411-80cf-0050569f10c3"/>
        <s v="611261f2-8dc1-e411-80cf-0050569f10c3"/>
        <s v="631261f2-8dc1-e411-80cf-0050569f10c3"/>
        <s v="671261f2-8dc1-e411-80cf-0050569f10c3"/>
        <s v="6f1261f2-8dc1-e411-80cf-0050569f10c3"/>
        <s v="711261f2-8dc1-e411-80cf-0050569f10c3"/>
        <s v="791261f2-8dc1-e411-80cf-0050569f10c3"/>
        <s v="7cb472ce-68ac-e911-812c-0050569f10c3"/>
        <s v="7d1261f2-8dc1-e411-80cf-0050569f10c3"/>
        <s v="8f1261f2-8dc1-e411-80cf-0050569f10c3"/>
        <s v="971261f2-8dc1-e411-80cf-0050569f10c3"/>
        <s v="991261f2-8dc1-e411-80cf-0050569f10c3"/>
        <s v="9b1261f2-8dc1-e411-80cf-0050569f10c3"/>
        <s v="9d1261f2-8dc1-e411-80cf-0050569f10c3"/>
        <s v="a71261f2-8dc1-e411-80cf-0050569f10c3"/>
        <s v="3c97ccc3-d1b4-e711-80f1-0050569f10c3"/>
        <s v="5594c447-d2b4-e711-80f1-0050569f10c3"/>
        <s v="75b763d3-6ab6-e811-8109-0050569f10c3"/>
        <s v="471c46e9-3e30-e911-8119-0050569f10c3"/>
        <s v="461ab2dc-a97b-e911-811f-0050569f10c3"/>
        <s v="9a737b11-5981-e911-811f-0050569f10c3"/>
        <s v="376b61ca-e781-e911-811f-0050569f10c3"/>
        <s v="6562eea9-1aa7-ea11-813b-0050569f10c3"/>
        <s v="a90b869c-19af-ea11-813c-0050569f10c3"/>
        <s v="6ef3aa82-ece6-ea11-813e-0050569f10c3"/>
        <s v="8d1261f2-8dc1-e411-80cf-0050569f10c3"/>
        <s v="b51261f2-8dc1-e411-80cf-0050569f10c3"/>
        <s v="b71261f2-8dc1-e411-80cf-0050569f10c3"/>
        <s v="c693c235-159d-e611-80e6-0050569f10c3"/>
        <s v="62b4d0b8-c694-e811-8103-0050569f10c3"/>
        <s v="78d72367-654a-e911-811a-0050569f10c3"/>
        <s v="a2c4af90-da5a-e911-811c-0050569f10c3"/>
        <s v="6e596ce0-8dc1-e411-80cf-0050569f10c3"/>
        <s v="70596ce0-8dc1-e411-80cf-0050569f10c3"/>
        <s v="cd1261f2-8dc1-e411-80cf-0050569f10c3"/>
        <s v="d91261f2-8dc1-e411-80cf-0050569f10c3"/>
        <s v="f8d215ea-1ca1-e611-80e6-0050569f10c3"/>
        <s v="c91261f2-8dc1-e411-80cf-0050569f10c3"/>
        <s v="657f22f4-41fa-e411-80d0-0050569f10c3"/>
        <s v="dd1261f2-8dc1-e411-80cf-0050569f10c3"/>
        <s v="091361f2-8dc1-e411-80cf-0050569f10c3"/>
        <s v="0b1361f2-8dc1-e411-80cf-0050569f10c3"/>
        <s v="0d1361f2-8dc1-e411-80cf-0050569f10c3"/>
        <s v="0f1361f2-8dc1-e411-80cf-0050569f10c3"/>
        <s v="111361f2-8dc1-e411-80cf-0050569f10c3"/>
        <s v="e51261f2-8dc1-e411-80cf-0050569f10c3"/>
        <s v="e91261f2-8dc1-e411-80cf-0050569f10c3"/>
        <s v="eb1261f2-8dc1-e411-80cf-0050569f10c3"/>
        <s v="9b825509-2391-e611-80e5-0050569f10c3"/>
        <s v="50bf2f95-1319-e711-80ea-0050569f10c3"/>
        <s v="1e9c631a-3cfc-e711-80f8-0050569f10c3"/>
        <s v="d08d6dba-3cfc-e711-80f8-0050569f10c3"/>
        <s v="36a83f8a-ea7d-e811-8102-0050569f10c3"/>
        <s v="1d1361f2-8dc1-e411-80cf-0050569f10c3"/>
        <s v="c4d4bd05-f31e-e911-8119-0050569f10c3"/>
        <s v="33105af8-8dc1-e411-80cf-0050569f10c3"/>
        <s v="3f105af8-8dc1-e411-80cf-0050569f10c3"/>
        <s v="45105af8-8dc1-e411-80cf-0050569f10c3"/>
        <s v="acca0bc6-ad89-e811-8103-0050569f10c3"/>
        <s v="310faacc-7a21-ea11-8132-0050569f10c3"/>
        <s v="3d105af8-8dc1-e411-80cf-0050569f10c3"/>
        <s v="5d105af8-8dc1-e411-80cf-0050569f10c3"/>
        <s v="452333c1-da3e-e711-80ea-0050569f10c3"/>
        <s v="98b27e5c-9bfc-e911-812e-0050569f10c3"/>
        <s v="73105af8-8dc1-e411-80cf-0050569f10c3"/>
        <s v="70afe1ee-5017-e611-80e2-0050569f10c3"/>
        <s v="206771ab-5117-e611-80e2-0050569f10c3"/>
        <s v="8f58e7c5-9b8c-e611-80e5-0050569f10c3"/>
        <s v="750076a3-abd9-e611-80e8-0050569f10c3"/>
        <s v="84779c79-acd9-e611-80e8-0050569f10c3"/>
        <s v="79105af8-8dc1-e411-80cf-0050569f10c3"/>
        <s v="7b105af8-8dc1-e411-80cf-0050569f10c3"/>
        <s v="7f105af8-8dc1-e411-80cf-0050569f10c3"/>
        <s v="83105af8-8dc1-e411-80cf-0050569f10c3"/>
        <s v="85105af8-8dc1-e411-80cf-0050569f10c3"/>
        <s v="a5105af8-8dc1-e411-80cf-0050569f10c3"/>
        <s v="499a5a44-8f97-e611-80e6-0050569f10c3"/>
        <s v="6e9bfec0-64de-e711-80f2-0050569f10c3"/>
        <s v="81772429-de17-e811-80f8-0050569f10c3"/>
        <s v="85ce48bf-d6cc-ea11-813d-0050569f10c3"/>
        <s v="95105af8-8dc1-e411-80cf-0050569f10c3"/>
        <s v="97105af8-8dc1-e411-80cf-0050569f10c3"/>
        <s v="99105af8-8dc1-e411-80cf-0050569f10c3"/>
        <s v="a9105af8-8dc1-e411-80cf-0050569f10c3"/>
        <s v="ab105af8-8dc1-e411-80cf-0050569f10c3"/>
        <s v="9b2b82fc-8217-e611-80e2-0050569f10c3"/>
        <s v="07d9923f-8317-e611-80e2-0050569f10c3"/>
        <s v="0566ce98-8317-e611-80e2-0050569f10c3"/>
        <s v="b957c6dc-8317-e611-80e2-0050569f10c3"/>
        <s v="fbc80bd5-e2fc-e611-80e8-0050569f10c3"/>
        <s v="50917ecb-5181-e911-811f-0050569f10c3"/>
        <s v="35105af8-8dc1-e411-80cf-0050569f10c3"/>
        <s v="37105af8-8dc1-e411-80cf-0050569f10c3"/>
        <s v="b1105af8-8dc1-e411-80cf-0050569f10c3"/>
        <s v="b3105af8-8dc1-e411-80cf-0050569f10c3"/>
        <s v="b5105af8-8dc1-e411-80cf-0050569f10c3"/>
        <s v="b7105af8-8dc1-e411-80cf-0050569f10c3"/>
        <s v="b9105af8-8dc1-e411-80cf-0050569f10c3"/>
        <s v="bb105af8-8dc1-e411-80cf-0050569f10c3"/>
        <s v="bd105af8-8dc1-e411-80cf-0050569f10c3"/>
        <s v="c9105af8-8dc1-e411-80cf-0050569f10c3"/>
        <s v="cd105af8-8dc1-e411-80cf-0050569f10c3"/>
        <s v="d3105af8-8dc1-e411-80cf-0050569f10c3"/>
        <s v="5ccc4c0b-d0fa-e711-80f8-0050569f10c3"/>
        <s v="95ba4894-6c28-e811-80fa-0050569f10c3"/>
        <s v="e4922c32-6e28-e811-80fa-0050569f10c3"/>
        <s v="998545e8-e701-e911-8118-0050569f10c3"/>
        <s v="549dc892-9157-e911-811c-0050569f10c3"/>
        <s v="c3105af8-8dc1-e411-80cf-0050569f10c3"/>
        <s v="c7105af8-8dc1-e411-80cf-0050569f10c3"/>
        <s v="cb105af8-8dc1-e411-80cf-0050569f10c3"/>
        <s v="d1105af8-8dc1-e411-80cf-0050569f10c3"/>
        <s v="f7105af8-8dc1-e411-80cf-0050569f10c3"/>
        <s v="f9105af8-8dc1-e411-80cf-0050569f10c3"/>
        <s v="03115af8-8dc1-e411-80cf-0050569f10c3"/>
        <s v="7967d215-b3d5-e711-80f1-0050569f10c3"/>
        <s v="f1105af8-8dc1-e411-80cf-0050569f10c3"/>
        <s v="915352fe-8dc1-e411-80cf-0050569f10c3"/>
        <s v="935352fe-8dc1-e411-80cf-0050569f10c3"/>
        <s v="d2af9931-8ec1-e411-80cf-0050569f10c3"/>
        <s v="d4af9931-8ec1-e411-80cf-0050569f10c3"/>
        <s v="d6af9931-8ec1-e411-80cf-0050569f10c3"/>
        <s v="d8af9931-8ec1-e411-80cf-0050569f10c3"/>
        <s v="e0af9931-8ec1-e411-80cf-0050569f10c3"/>
        <s v="e2af9931-8ec1-e411-80cf-0050569f10c3"/>
        <s v="e4af9931-8ec1-e411-80cf-0050569f10c3"/>
        <s v="e6af9931-8ec1-e411-80cf-0050569f10c3"/>
        <s v="e8af9931-8ec1-e411-80cf-0050569f10c3"/>
        <s v="ecc61fdf-13b9-e511-80dc-0050569f10c3"/>
        <s v="8bb777b8-3bb9-e511-80dc-0050569f10c3"/>
        <s v="9cb9c5ef-667a-e611-80e5-0050569f10c3"/>
        <s v="29edcbb9-677a-e611-80e5-0050569f10c3"/>
        <s v="ea2b44b2-687a-e611-80e5-0050569f10c3"/>
        <s v="0267df2a-ee61-ea11-8138-0050569f10c3"/>
        <s v="9d5352fe-8dc1-e411-80cf-0050569f10c3"/>
        <s v="9f5352fe-8dc1-e411-80cf-0050569f10c3"/>
        <s v="b35352fe-8dc1-e411-80cf-0050569f10c3"/>
        <s v="b95352fe-8dc1-e411-80cf-0050569f10c3"/>
        <s v="c15352fe-8dc1-e411-80cf-0050569f10c3"/>
        <s v="c35352fe-8dc1-e411-80cf-0050569f10c3"/>
        <s v="c5698e43-8ec1-e411-80cf-0050569f10c3"/>
        <s v="ab4e6257-11a1-e611-80e6-0050569f10c3"/>
        <s v="3136d313-d6c3-e711-80f1-0050569f10c3"/>
        <s v="c55352fe-8dc1-e411-80cf-0050569f10c3"/>
        <s v="0b5452fe-8dc1-e411-80cf-0050569f10c3"/>
        <s v="d55352fe-8dc1-e411-80cf-0050569f10c3"/>
        <s v="db5352fe-8dc1-e411-80cf-0050569f10c3"/>
        <s v="dd5352fe-8dc1-e411-80cf-0050569f10c3"/>
        <s v="df5352fe-8dc1-e411-80cf-0050569f10c3"/>
        <s v="e15352fe-8dc1-e411-80cf-0050569f10c3"/>
        <s v="e35352fe-8dc1-e411-80cf-0050569f10c3"/>
        <s v="e75352fe-8dc1-e411-80cf-0050569f10c3"/>
        <s v="eb5352fe-8dc1-e411-80cf-0050569f10c3"/>
        <s v="ef5352fe-8dc1-e411-80cf-0050569f10c3"/>
        <s v="f35352fe-8dc1-e411-80cf-0050569f10c3"/>
        <s v="f55352fe-8dc1-e411-80cf-0050569f10c3"/>
        <s v="bef7b97a-7f27-e811-80fa-0050569f10c3"/>
        <s v="56352020-b090-e811-8103-0050569f10c3"/>
        <s v="8fe65176-b090-e811-8103-0050569f10c3"/>
        <s v="fd7f45a4-b090-e811-8103-0050569f10c3"/>
        <s v="d485ded9-b090-e811-8103-0050569f10c3"/>
        <s v="b1f66ab4-6c1a-e911-8119-0050569f10c3"/>
        <s v="c53c4108-b2fc-e911-812e-0050569f10c3"/>
        <s v="8763f3cc-860b-ea11-8130-0050569f10c3"/>
        <s v="16e29438-870b-ea11-8130-0050569f10c3"/>
        <s v="173cc37b-3203-e711-80ea-0050569f10c3"/>
        <s v="075452fe-8dc1-e411-80cf-0050569f10c3"/>
        <s v="c4c2933d-8ec1-e411-80cf-0050569f10c3"/>
        <s v="e2ff66e6-8dc1-e411-80cf-0050569f10c3"/>
        <s v="26229b93-5807-e811-80f8-0050569f10c3"/>
        <s v="20c1030a-5907-e811-80f8-0050569f10c3"/>
        <s v="610ee3cf-c9c0-e811-810c-0050569f10c3"/>
        <s v="dced7f4e-cac0-e811-810c-0050569f10c3"/>
        <s v="f03002ca-d7c1-ea11-813d-0050569f10c3"/>
        <s v="3522d9ae-f596-e711-80f1-0050569f10c3"/>
        <s v="167524b4-fe96-e711-80f1-0050569f10c3"/>
        <s v="1fc68d54-ff96-e711-80f1-0050569f10c3"/>
        <s v="1f5452fe-8dc1-e411-80cf-0050569f10c3"/>
        <s v="255452fe-8dc1-e411-80cf-0050569f10c3"/>
        <s v="275452fe-8dc1-e411-80cf-0050569f10c3"/>
        <s v="295452fe-8dc1-e411-80cf-0050569f10c3"/>
        <s v="e0dea25d-701b-e711-80ea-0050569f10c3"/>
        <s v="04b2343f-f8ba-e711-80f1-0050569f10c3"/>
        <s v="912cd0bf-910d-e811-80f8-0050569f10c3"/>
        <s v="6dbee5af-8dac-e911-812c-0050569f10c3"/>
        <s v="aaa14d6b-89af-e911-812c-0050569f10c3"/>
        <s v="da703b0f-42db-e711-80f1-0050569f10c3"/>
        <s v="92c41293-f5ba-e711-80f1-0050569f10c3"/>
        <s v="22994a04-8ec1-e411-80cf-0050569f10c3"/>
        <s v="d5698e43-8ec1-e411-80cf-0050569f10c3"/>
        <s v="d9698e43-8ec1-e411-80cf-0050569f10c3"/>
        <s v="dd698e43-8ec1-e411-80cf-0050569f10c3"/>
        <s v="e1698e43-8ec1-e411-80cf-0050569f10c3"/>
        <s v="e3698e43-8ec1-e411-80cf-0050569f10c3"/>
        <s v="e5698e43-8ec1-e411-80cf-0050569f10c3"/>
        <s v="e7698e43-8ec1-e411-80cf-0050569f10c3"/>
        <s v="e9698e43-8ec1-e411-80cf-0050569f10c3"/>
        <s v="f2f1e927-b7da-e911-812d-0050569f10c3"/>
        <s v="a15413bf-b7da-e911-812d-0050569f10c3"/>
        <s v="5f1e58fc-d157-ea11-8137-0050569f10c3"/>
        <s v="3a684175-d257-ea11-8137-0050569f10c3"/>
        <s v="d8c6cbc2-d357-ea11-8137-0050569f10c3"/>
        <s v="b45c8d4d-d457-ea11-8137-0050569f10c3"/>
        <s v="395452fe-8dc1-e411-80cf-0050569f10c3"/>
        <s v="12994a04-8ec1-e411-80cf-0050569f10c3"/>
        <s v="10c3933d-8ec1-e411-80cf-0050569f10c3"/>
        <s v="14c3933d-8ec1-e411-80cf-0050569f10c3"/>
        <s v="16c3933d-8ec1-e411-80cf-0050569f10c3"/>
        <s v="9f96282e-3a6c-e511-80d4-0050569f10c3"/>
        <s v="41c9bce2-3b55-e911-811c-0050569f10c3"/>
        <s v="ea9f921b-cf3d-ea11-8135-0050569f10c3"/>
        <s v="455452fe-8dc1-e411-80cf-0050569f10c3"/>
        <s v="495452fe-8dc1-e411-80cf-0050569f10c3"/>
        <s v="4b5452fe-8dc1-e411-80cf-0050569f10c3"/>
        <s v="4d5452fe-8dc1-e411-80cf-0050569f10c3"/>
        <s v="4f5452fe-8dc1-e411-80cf-0050569f10c3"/>
        <s v="5d5452fe-8dc1-e411-80cf-0050569f10c3"/>
        <s v="5f5452fe-8dc1-e411-80cf-0050569f10c3"/>
        <s v="0e994a04-8ec1-e411-80cf-0050569f10c3"/>
        <s v="c0de5d05-9392-e511-80db-0050569f10c3"/>
        <s v="d2df89c7-9392-e511-80db-0050569f10c3"/>
        <s v="768a7cf6-76f9-e911-812e-0050569f10c3"/>
        <s v="18994a04-8ec1-e411-80cf-0050569f10c3"/>
        <s v="cafc1414-2ea5-e811-8107-0050569f10c3"/>
        <s v="625a931b-5b60-e911-811d-0050569f10c3"/>
        <s v="716c526a-3381-e911-811f-0050569f10c3"/>
        <s v="9b2968da-8dc1-e411-80cf-0050569f10c3"/>
        <s v="015452fe-8dc1-e411-80cf-0050569f10c3"/>
        <s v="035452fe-8dc1-e411-80cf-0050569f10c3"/>
        <s v="28994a04-8ec1-e411-80cf-0050569f10c3"/>
        <s v="2a994a04-8ec1-e411-80cf-0050569f10c3"/>
        <s v="2c994a04-8ec1-e411-80cf-0050569f10c3"/>
        <s v="3e994a04-8ec1-e411-80cf-0050569f10c3"/>
        <s v="44994a04-8ec1-e411-80cf-0050569f10c3"/>
        <s v="46994a04-8ec1-e411-80cf-0050569f10c3"/>
        <s v="4a994a04-8ec1-e411-80cf-0050569f10c3"/>
        <s v="4c994a04-8ec1-e411-80cf-0050569f10c3"/>
        <s v="4e994a04-8ec1-e411-80cf-0050569f10c3"/>
        <s v="56994a04-8ec1-e411-80cf-0050569f10c3"/>
        <s v="5e994a04-8ec1-e411-80cf-0050569f10c3"/>
        <s v="60994a04-8ec1-e411-80cf-0050569f10c3"/>
        <s v="66994a04-8ec1-e411-80cf-0050569f10c3"/>
        <s v="662213bb-d359-e811-8101-0050569f10c3"/>
        <s v="3c730f86-3533-e811-80fa-0050569f10c3"/>
        <s v="34994a04-8ec1-e411-80cf-0050569f10c3"/>
        <s v="2dfc3551-8a16-e511-80d0-0050569f10c3"/>
        <s v="7e994a04-8ec1-e411-80cf-0050569f10c3"/>
        <s v="92994a04-8ec1-e411-80cf-0050569f10c3"/>
        <s v="a2994a04-8ec1-e411-80cf-0050569f10c3"/>
        <s v="a6994a04-8ec1-e411-80cf-0050569f10c3"/>
        <s v="a8994a04-8ec1-e411-80cf-0050569f10c3"/>
        <s v="aa994a04-8ec1-e411-80cf-0050569f10c3"/>
        <s v="ac994a04-8ec1-e411-80cf-0050569f10c3"/>
        <s v="b2994a04-8ec1-e411-80cf-0050569f10c3"/>
        <s v="b4994a04-8ec1-e411-80cf-0050569f10c3"/>
        <s v="b6994a04-8ec1-e411-80cf-0050569f10c3"/>
        <s v="b8994a04-8ec1-e411-80cf-0050569f10c3"/>
        <s v="c2994a04-8ec1-e411-80cf-0050569f10c3"/>
        <s v="c6994a04-8ec1-e411-80cf-0050569f10c3"/>
        <s v="e4994a04-8ec1-e411-80cf-0050569f10c3"/>
        <s v="82cc3a2a-6111-e811-80f8-0050569f10c3"/>
        <s v="6d232c04-12c0-e911-812c-0050569f10c3"/>
        <s v="aa368cf8-12c0-e911-812c-0050569f10c3"/>
        <s v="9c086661-13c0-e911-812c-0050569f10c3"/>
        <s v="14b98c38-1af0-e911-812d-0050569f10c3"/>
        <s v="523a4ab5-ee06-ea11-8130-0050569f10c3"/>
        <s v="955a1eb8-8042-ea11-8136-0050569f10c3"/>
        <s v="777a715f-264f-ea11-8137-0050569f10c3"/>
        <s v="fd698e43-8ec1-e411-80cf-0050569f10c3"/>
        <s v="3125418a-8bc9-e411-80cf-0050569f10c3"/>
        <s v="45246413-28f3-e411-80cf-0050569f10c3"/>
        <s v="48c3d415-cfff-e511-80e0-0050569f10c3"/>
        <s v="e7ad7e7f-921e-e611-80e2-0050569f10c3"/>
        <s v="2ad2eff1-921e-e611-80e2-0050569f10c3"/>
        <s v="21017f16-5d40-e711-80ea-0050569f10c3"/>
        <s v="a2490c94-5d40-e711-80ea-0050569f10c3"/>
        <s v="ea994a04-8ec1-e411-80cf-0050569f10c3"/>
        <s v="ec994a04-8ec1-e411-80cf-0050569f10c3"/>
        <s v="ee994a04-8ec1-e411-80cf-0050569f10c3"/>
        <s v="f0994a04-8ec1-e411-80cf-0050569f10c3"/>
        <s v="f2994a04-8ec1-e411-80cf-0050569f10c3"/>
        <s v="10dd420a-8ec1-e411-80cf-0050569f10c3"/>
        <s v="12dd420a-8ec1-e411-80cf-0050569f10c3"/>
        <s v="14dd420a-8ec1-e411-80cf-0050569f10c3"/>
        <s v="16dd420a-8ec1-e411-80cf-0050569f10c3"/>
        <s v="18dd420a-8ec1-e411-80cf-0050569f10c3"/>
        <s v="1add420a-8ec1-e411-80cf-0050569f10c3"/>
        <s v="2add420a-8ec1-e411-80cf-0050569f10c3"/>
        <s v="30dd420a-8ec1-e411-80cf-0050569f10c3"/>
        <s v="32dd420a-8ec1-e411-80cf-0050569f10c3"/>
        <s v="34dd420a-8ec1-e411-80cf-0050569f10c3"/>
        <s v="3cdd420a-8ec1-e411-80cf-0050569f10c3"/>
        <s v="3edd420a-8ec1-e411-80cf-0050569f10c3"/>
        <s v="40dd420a-8ec1-e411-80cf-0050569f10c3"/>
        <s v="2caf9931-8ec1-e411-80cf-0050569f10c3"/>
        <s v="2eaf9931-8ec1-e411-80cf-0050569f10c3"/>
        <s v="32af9931-8ec1-e411-80cf-0050569f10c3"/>
        <s v="34af9931-8ec1-e411-80cf-0050569f10c3"/>
        <s v="36af9931-8ec1-e411-80cf-0050569f10c3"/>
        <s v="3caf9931-8ec1-e411-80cf-0050569f10c3"/>
        <s v="3eaf9931-8ec1-e411-80cf-0050569f10c3"/>
        <s v="40af9931-8ec1-e411-80cf-0050569f10c3"/>
        <s v="dcf97ad2-520f-e511-80d0-0050569f10c3"/>
        <s v="ae5226cb-5831-e611-80e2-0050569f10c3"/>
        <s v="64058b8c-5931-e611-80e2-0050569f10c3"/>
        <s v="57d8c4eb-feac-e811-8108-0050569f10c3"/>
        <s v="10c9046c-02dd-e811-8110-0050569f10c3"/>
        <s v="ddc1b21b-5de3-e811-8110-0050569f10c3"/>
        <s v="6add7347-7e87-e911-8127-0050569f10c3"/>
        <s v="697c0112-cc06-ea11-8130-0050569f10c3"/>
        <s v="9e4c4d87-cc06-ea11-8130-0050569f10c3"/>
        <s v="a4774a8e-cd06-ea11-8130-0050569f10c3"/>
        <s v="88c6f329-ce06-ea11-8130-0050569f10c3"/>
        <s v="284cfb4f-cf06-ea11-8130-0050569f10c3"/>
        <s v="a8e1a7c3-cf06-ea11-8130-0050569f10c3"/>
        <s v="8fa9bf7a-d006-ea11-8130-0050569f10c3"/>
        <s v="b3a88edb-d006-ea11-8130-0050569f10c3"/>
        <s v="234a0172-901a-ea11-8131-0050569f10c3"/>
        <s v="eeca7784-1920-ea11-8132-0050569f10c3"/>
        <s v="3944a016-ee3d-ea11-8135-0050569f10c3"/>
        <s v="61b38ea9-ee3d-ea11-8135-0050569f10c3"/>
        <s v="17f5a221-ef3d-ea11-8135-0050569f10c3"/>
        <s v="76db93f4-ef3d-ea11-8135-0050569f10c3"/>
        <s v="943d6737-0641-ea11-8136-0050569f10c3"/>
        <s v="0ae54b33-ec57-ea11-8137-0050569f10c3"/>
        <s v="f53e02c3-ee57-ea11-8137-0050569f10c3"/>
        <s v="3ac1392c-ae58-ea11-8137-0050569f10c3"/>
        <s v="ac5bd782-8e67-ea11-8139-0050569f10c3"/>
        <s v="48af9931-8ec1-e411-80cf-0050569f10c3"/>
        <s v="4aaf9931-8ec1-e411-80cf-0050569f10c3"/>
        <s v="50af9931-8ec1-e411-80cf-0050569f10c3"/>
        <s v="52af9931-8ec1-e411-80cf-0050569f10c3"/>
        <s v="cf70fb66-7973-e711-80ee-0050569f10c3"/>
        <s v="9135db8b-8c54-e911-811c-0050569f10c3"/>
        <s v="f9ec74e8-8c54-e911-811c-0050569f10c3"/>
        <s v="e8994a04-8ec1-e411-80cf-0050569f10c3"/>
        <s v="54af9931-8ec1-e411-80cf-0050569f10c3"/>
        <s v="56af9931-8ec1-e411-80cf-0050569f10c3"/>
        <s v="58af9931-8ec1-e411-80cf-0050569f10c3"/>
        <s v="5aaf9931-8ec1-e411-80cf-0050569f10c3"/>
        <s v="5eaf9931-8ec1-e411-80cf-0050569f10c3"/>
        <s v="62af9931-8ec1-e411-80cf-0050569f10c3"/>
        <s v="64af9931-8ec1-e411-80cf-0050569f10c3"/>
        <s v="66af9931-8ec1-e411-80cf-0050569f10c3"/>
        <s v="68af9931-8ec1-e411-80cf-0050569f10c3"/>
        <s v="6aaf9931-8ec1-e411-80cf-0050569f10c3"/>
        <s v="d793869d-d21b-e511-80d0-0050569f10c3"/>
        <s v="7cfcd9dd-88ff-e711-80f8-0050569f10c3"/>
        <s v="01fa5303-89ff-e711-80f8-0050569f10c3"/>
        <s v="f8254521-89ff-e711-80f8-0050569f10c3"/>
        <s v="a5ef2846-89ff-e711-80f8-0050569f10c3"/>
        <s v="66fde023-2d54-e811-8101-0050569f10c3"/>
        <s v="235bf52d-c48d-e911-8127-0050569f10c3"/>
        <s v="9462d05f-c58d-e911-8127-0050569f10c3"/>
        <s v="930b1ffd-c58d-e911-8127-0050569f10c3"/>
        <s v="b2a1bbd6-6d96-e911-812c-0050569f10c3"/>
        <s v="7c6ebf3f-d5d0-ea11-813d-0050569f10c3"/>
        <s v="451d72a0-d6d0-ea11-813d-0050569f10c3"/>
        <s v="72af9931-8ec1-e411-80cf-0050569f10c3"/>
        <s v="74af9931-8ec1-e411-80cf-0050569f10c3"/>
        <s v="76af9931-8ec1-e411-80cf-0050569f10c3"/>
        <s v="78af9931-8ec1-e411-80cf-0050569f10c3"/>
        <s v="7aaf9931-8ec1-e411-80cf-0050569f10c3"/>
        <s v="7caf9931-8ec1-e411-80cf-0050569f10c3"/>
        <s v="88af9931-8ec1-e411-80cf-0050569f10c3"/>
        <s v="26ee9b8b-668c-e611-80e5-0050569f10c3"/>
        <s v="70ff66e6-8dc1-e411-80cf-0050569f10c3"/>
        <s v="aaaf9931-8ec1-e411-80cf-0050569f10c3"/>
        <s v="acaf9931-8ec1-e411-80cf-0050569f10c3"/>
        <s v="aeaf9931-8ec1-e411-80cf-0050569f10c3"/>
        <s v="b0af9931-8ec1-e411-80cf-0050569f10c3"/>
        <s v="b2af9931-8ec1-e411-80cf-0050569f10c3"/>
        <s v="b4af9931-8ec1-e411-80cf-0050569f10c3"/>
        <s v="bcaf9931-8ec1-e411-80cf-0050569f10c3"/>
        <s v="beaf9931-8ec1-e411-80cf-0050569f10c3"/>
        <s v="c0af9931-8ec1-e411-80cf-0050569f10c3"/>
        <s v="c2af9931-8ec1-e411-80cf-0050569f10c3"/>
        <s v="caaf9931-8ec1-e411-80cf-0050569f10c3"/>
        <s v="d610e404-6ad4-e411-80cf-0050569f10c3"/>
        <s v="7f4f7c4a-645f-e811-8101-0050569f10c3"/>
        <s v="146029b9-c915-ea11-8131-0050569f10c3"/>
        <s v="a720cfe1-4ad6-ea11-813e-0050569f10c3"/>
        <s v="c5008e21-c536-e611-80e2-0050569f10c3"/>
        <s v="e7105af8-8dc1-e411-80cf-0050569f10c3"/>
        <s v="e9105af8-8dc1-e411-80cf-0050569f10c3"/>
        <s v="eb105af8-8dc1-e411-80cf-0050569f10c3"/>
        <s v="e6994a04-8ec1-e411-80cf-0050569f10c3"/>
        <s v="917e9b37-8ec1-e411-80cf-0050569f10c3"/>
        <s v="df7e9b37-8ec1-e411-80cf-0050569f10c3"/>
        <s v="b93f2b70-1924-e611-80e2-0050569f10c3"/>
        <s v="a3460151-4bab-e611-80e6-0050569f10c3"/>
        <s v="f6af9931-8ec1-e411-80cf-0050569f10c3"/>
        <s v="f8af9931-8ec1-e411-80cf-0050569f10c3"/>
        <s v="00b09931-8ec1-e411-80cf-0050569f10c3"/>
        <s v="2807e0cd-7677-e711-80ee-0050569f10c3"/>
        <s v="6db735fc-707b-e711-80ef-0050569f10c3"/>
        <s v="af9f3b99-edc9-e711-80f1-0050569f10c3"/>
        <s v="e3676ce8-edc9-e711-80f1-0050569f10c3"/>
        <s v="68ee8914-c717-e811-80f8-0050569f10c3"/>
        <s v="697e9b37-8ec1-e411-80cf-0050569f10c3"/>
        <s v="6d7e9b37-8ec1-e411-80cf-0050569f10c3"/>
        <s v="797e9b37-8ec1-e411-80cf-0050569f10c3"/>
        <s v="7d7e9b37-8ec1-e411-80cf-0050569f10c3"/>
        <s v="837e9b37-8ec1-e411-80cf-0050569f10c3"/>
        <s v="877e9b37-8ec1-e411-80cf-0050569f10c3"/>
        <s v="8f7e9b37-8ec1-e411-80cf-0050569f10c3"/>
        <s v="9214862a-2cce-e411-80cf-0050569f10c3"/>
        <s v="74ce6b0c-7a6e-e511-80d4-0050569f10c3"/>
        <s v="6a6e15fd-842d-e611-80e2-0050569f10c3"/>
        <s v="831dea95-b1f9-e611-80e8-0050569f10c3"/>
        <s v="de120b8d-1f0b-e811-80f8-0050569f10c3"/>
        <s v="0feb9faa-200b-e811-80f8-0050569f10c3"/>
        <s v="0d88d370-ec1a-e811-80fa-0050569f10c3"/>
        <s v="c584b067-969d-e911-812c-0050569f10c3"/>
        <s v="975c1c7c-99bb-ea11-813d-0050569f10c3"/>
        <s v="957e9b37-8ec1-e411-80cf-0050569f10c3"/>
        <s v="977e9b37-8ec1-e411-80cf-0050569f10c3"/>
        <s v="9969e1bb-e81f-ea11-8132-0050569f10c3"/>
        <s v="cb698e43-8ec1-e411-80cf-0050569f10c3"/>
        <s v="cd698e43-8ec1-e411-80cf-0050569f10c3"/>
        <s v="9d7e9b37-8ec1-e411-80cf-0050569f10c3"/>
        <s v="9f7e9b37-8ec1-e411-80cf-0050569f10c3"/>
        <s v="a17e9b37-8ec1-e411-80cf-0050569f10c3"/>
        <s v="a37e9b37-8ec1-e411-80cf-0050569f10c3"/>
        <s v="a77e9b37-8ec1-e411-80cf-0050569f10c3"/>
        <s v="a97e9b37-8ec1-e411-80cf-0050569f10c3"/>
        <s v="ad7e9b37-8ec1-e411-80cf-0050569f10c3"/>
        <s v="af7e9b37-8ec1-e411-80cf-0050569f10c3"/>
        <s v="b17e9b37-8ec1-e411-80cf-0050569f10c3"/>
        <s v="b37e9b37-8ec1-e411-80cf-0050569f10c3"/>
        <s v="e37e9b37-8ec1-e411-80cf-0050569f10c3"/>
        <s v="ff7e9b37-8ec1-e411-80cf-0050569f10c3"/>
        <s v="ff698e43-8ec1-e411-80cf-0050569f10c3"/>
        <s v="016a8e43-8ec1-e411-80cf-0050569f10c3"/>
        <s v="036a8e43-8ec1-e411-80cf-0050569f10c3"/>
        <s v="f47dcfb1-5821-e511-80d1-0050569f10c3"/>
        <s v="5cb6a667-0e5a-e911-811c-0050569f10c3"/>
        <s v="3ace68ec-8dc1-e411-80cf-0050569f10c3"/>
        <s v="cd7e9b37-8ec1-e411-80cf-0050569f10c3"/>
        <s v="d17e9b37-8ec1-e411-80cf-0050569f10c3"/>
        <s v="d37e9b37-8ec1-e411-80cf-0050569f10c3"/>
        <s v="d77e9b37-8ec1-e411-80cf-0050569f10c3"/>
        <s v="d97e9b37-8ec1-e411-80cf-0050569f10c3"/>
        <s v="6de3830d-1987-e611-80e5-0050569f10c3"/>
        <s v="bf0818ab-3ae9-e611-80e8-0050569f10c3"/>
        <s v="1cfbfd0d-3be9-e611-80e8-0050569f10c3"/>
        <s v="120a796d-3be9-e611-80e8-0050569f10c3"/>
        <s v="05c979c2-3be9-e611-80e8-0050569f10c3"/>
        <s v="340c8f88-64fe-e611-80e8-0050569f10c3"/>
        <s v="ffd94d95-b59e-e711-80f1-0050569f10c3"/>
        <s v="ccd4a04f-c668-e811-8102-0050569f10c3"/>
        <s v="02c1f1ba-fa34-e911-811a-0050569f10c3"/>
        <s v="3d7f6509-0cd6-e911-812d-0050569f10c3"/>
        <s v="a62b3c83-0cd6-e911-812d-0050569f10c3"/>
        <s v="5bc0dfad-0cd6-e911-812d-0050569f10c3"/>
        <s v="e57e9b37-8ec1-e411-80cf-0050569f10c3"/>
        <s v="e97e9b37-8ec1-e411-80cf-0050569f10c3"/>
        <s v="4f6ede8b-0c0b-e711-80ea-0050569f10c3"/>
        <s v="37d586f5-0c0b-e711-80ea-0050569f10c3"/>
        <s v="b1c3c2d4-d98d-e911-8127-0050569f10c3"/>
        <s v="eb7e9b37-8ec1-e411-80cf-0050569f10c3"/>
        <s v="eb3df94e-9a9a-e611-80e6-0050569f10c3"/>
        <s v="4a2ab2cb-6ff9-e911-812e-0050569f10c3"/>
        <s v="136a8e43-8ec1-e411-80cf-0050569f10c3"/>
        <s v="156a8e43-8ec1-e411-80cf-0050569f10c3"/>
        <s v="057f9b37-8ec1-e411-80cf-0050569f10c3"/>
        <s v="077f9b37-8ec1-e411-80cf-0050569f10c3"/>
        <s v="097f9b37-8ec1-e411-80cf-0050569f10c3"/>
        <s v="0b7f9b37-8ec1-e411-80cf-0050569f10c3"/>
        <s v="0d7f9b37-8ec1-e411-80cf-0050569f10c3"/>
        <s v="e4146b04-3d08-e511-80d0-0050569f10c3"/>
        <s v="65bb3b33-77dd-e611-80e8-0050569f10c3"/>
        <s v="289d6f8f-f712-e711-80ea-0050569f10c3"/>
        <s v="c9a7a0de-f712-e711-80ea-0050569f10c3"/>
        <s v="c902b40e-f812-e711-80ea-0050569f10c3"/>
        <s v="16ec3e44-f812-e711-80ea-0050569f10c3"/>
        <s v="3523e167-6578-e811-8102-0050569f10c3"/>
        <s v="8c80c170-7078-e811-8102-0050569f10c3"/>
        <s v="12a335e6-99e6-e911-812d-0050569f10c3"/>
        <s v="177f9b37-8ec1-e411-80cf-0050569f10c3"/>
        <s v="5ac2933d-8ec1-e411-80cf-0050569f10c3"/>
        <s v="68c2933d-8ec1-e411-80cf-0050569f10c3"/>
        <s v="1b6a8e43-8ec1-e411-80cf-0050569f10c3"/>
        <s v="1d6a8e43-8ec1-e411-80cf-0050569f10c3"/>
        <s v="14cbf7df-9b19-e511-80d0-0050569f10c3"/>
        <s v="0312590e-9c19-e511-80d0-0050569f10c3"/>
        <s v="9fe61af3-cf02-e911-8118-0050569f10c3"/>
        <s v="1fad4049-d002-e911-8118-0050569f10c3"/>
        <s v="df1261f2-8dc1-e411-80cf-0050569f10c3"/>
        <s v="f37e9b37-8ec1-e411-80cf-0050569f10c3"/>
        <s v="6cc2933d-8ec1-e411-80cf-0050569f10c3"/>
        <s v="70c2933d-8ec1-e411-80cf-0050569f10c3"/>
        <s v="72c2933d-8ec1-e411-80cf-0050569f10c3"/>
        <s v="35118676-91d0-e911-812d-0050569f10c3"/>
        <s v="76c2933d-8ec1-e411-80cf-0050569f10c3"/>
        <s v="80c2933d-8ec1-e411-80cf-0050569f10c3"/>
        <s v="86c2933d-8ec1-e411-80cf-0050569f10c3"/>
        <s v="88c2933d-8ec1-e411-80cf-0050569f10c3"/>
        <s v="90c2933d-8ec1-e411-80cf-0050569f10c3"/>
        <s v="94c2933d-8ec1-e411-80cf-0050569f10c3"/>
        <s v="96c2933d-8ec1-e411-80cf-0050569f10c3"/>
        <s v="a0c2933d-8ec1-e411-80cf-0050569f10c3"/>
        <s v="a2c2933d-8ec1-e411-80cf-0050569f10c3"/>
        <s v="a6c2933d-8ec1-e411-80cf-0050569f10c3"/>
        <s v="b6c2933d-8ec1-e411-80cf-0050569f10c3"/>
        <s v="b8c2933d-8ec1-e411-80cf-0050569f10c3"/>
        <s v="bcc2933d-8ec1-e411-80cf-0050569f10c3"/>
        <s v="bec2933d-8ec1-e411-80cf-0050569f10c3"/>
        <s v="2b7e23ff-1c44-e611-80e2-0050569f10c3"/>
        <s v="87b04faa-33d1-e711-80f1-0050569f10c3"/>
        <s v="8b2e031a-7c99-e911-812c-0050569f10c3"/>
        <s v="bb0dbd3c-d757-ea11-8137-0050569f10c3"/>
        <s v="8c09a4fc-d957-ea11-8137-0050569f10c3"/>
        <s v="31af9ad8-a758-ea11-8137-0050569f10c3"/>
        <s v="40baabc6-eac5-ea11-813d-0050569f10c3"/>
        <s v="ab295182-268c-e911-8127-0050569f10c3"/>
        <s v="880d1e21-278c-e911-8127-0050569f10c3"/>
        <s v="fd5352fe-8dc1-e411-80cf-0050569f10c3"/>
        <s v="0ac3933d-8ec1-e411-80cf-0050569f10c3"/>
        <s v="0cc3933d-8ec1-e411-80cf-0050569f10c3"/>
        <s v="cf698e43-8ec1-e411-80cf-0050569f10c3"/>
        <s v="d1698e43-8ec1-e411-80cf-0050569f10c3"/>
        <s v="4859ab22-c695-ea11-813a-0050569f10c3"/>
        <s v="18c3933d-8ec1-e411-80cf-0050569f10c3"/>
        <s v="1ac3933d-8ec1-e411-80cf-0050569f10c3"/>
        <s v="1cc3933d-8ec1-e411-80cf-0050569f10c3"/>
        <s v="20c3933d-8ec1-e411-80cf-0050569f10c3"/>
        <s v="63698e43-8ec1-e411-80cf-0050569f10c3"/>
        <s v="fd9fc832-2eb2-e611-80e6-0050569f10c3"/>
        <s v="76d8797a-7df9-e911-812e-0050569f10c3"/>
        <s v="a4ff66e6-8dc1-e411-80cf-0050569f10c3"/>
        <s v="22c3933d-8ec1-e411-80cf-0050569f10c3"/>
        <s v="24c3933d-8ec1-e411-80cf-0050569f10c3"/>
        <s v="28c3933d-8ec1-e411-80cf-0050569f10c3"/>
        <s v="57698e43-8ec1-e411-80cf-0050569f10c3"/>
        <s v="59698e43-8ec1-e411-80cf-0050569f10c3"/>
        <s v="5b698e43-8ec1-e411-80cf-0050569f10c3"/>
        <s v="5f698e43-8ec1-e411-80cf-0050569f10c3"/>
        <s v="61698e43-8ec1-e411-80cf-0050569f10c3"/>
        <s v="300fed49-f692-e711-80ef-0050569f10c3"/>
        <s v="db98e3c4-9d5d-e811-8101-0050569f10c3"/>
        <s v="638181da-9e5d-e811-8101-0050569f10c3"/>
        <s v="e06b6643-0ed2-e811-810f-0050569f10c3"/>
        <s v="2e0639da-9fdb-e911-812d-0050569f10c3"/>
        <s v="6f7e5dd2-f34b-ea11-8137-0050569f10c3"/>
        <s v="aeff66e6-8dc1-e411-80cf-0050569f10c3"/>
        <s v="b0ff66e6-8dc1-e411-80cf-0050569f10c3"/>
        <s v="77698e43-8ec1-e411-80cf-0050569f10c3"/>
        <s v="7b698e43-8ec1-e411-80cf-0050569f10c3"/>
        <s v="7d698e43-8ec1-e411-80cf-0050569f10c3"/>
        <s v="024bf9e8-9149-ea11-8136-0050569f10c3"/>
        <s v="5d82c0dc-d85e-ea11-8137-0050569f10c3"/>
        <s v="d5f26a44-d95e-ea11-8137-0050569f10c3"/>
        <s v="ff109e28-36db-e711-80f1-0050569f10c3"/>
        <s v="9f698e43-8ec1-e411-80cf-0050569f10c3"/>
        <s v="a1698e43-8ec1-e411-80cf-0050569f10c3"/>
        <s v="a3698e43-8ec1-e411-80cf-0050569f10c3"/>
        <s v="a5698e43-8ec1-e411-80cf-0050569f10c3"/>
        <s v="ab698e43-8ec1-e411-80cf-0050569f10c3"/>
        <s v="ad698e43-8ec1-e411-80cf-0050569f10c3"/>
        <s v="af698e43-8ec1-e411-80cf-0050569f10c3"/>
        <s v="b1698e43-8ec1-e411-80cf-0050569f10c3"/>
        <s v="b3698e43-8ec1-e411-80cf-0050569f10c3"/>
        <s v="b9698e43-8ec1-e411-80cf-0050569f10c3"/>
        <s v="bb698e43-8ec1-e411-80cf-0050569f10c3"/>
        <s v="bf698e43-8ec1-e411-80cf-0050569f10c3"/>
        <s v="c1698e43-8ec1-e411-80cf-0050569f10c3"/>
        <s v="c3698e43-8ec1-e411-80cf-0050569f10c3"/>
        <s v="7849c85e-e16a-e711-80ee-0050569f10c3"/>
        <s v="7589d5c5-e16a-e711-80ee-0050569f10c3"/>
        <s v="9ec251bb-a151-ea11-8137-0050569f10c3"/>
        <s v="80af9931-8ec1-e411-80cf-0050569f10c3"/>
        <s v="7cdece46-b815-e911-8118-0050569f10c3"/>
        <s v="ce551089-b815-e911-8118-0050569f10c3"/>
        <s v="723bf958-7b63-ea11-8138-0050569f10c3"/>
        <s v="30b4e8db-7b63-ea11-8138-0050569f10c3"/>
        <s v="1f6a8e43-8ec1-e411-80cf-0050569f10c3"/>
        <s v="216a8e43-8ec1-e411-80cf-0050569f10c3"/>
        <s v="236a8e43-8ec1-e411-80cf-0050569f10c3"/>
        <s v="e479f7cd-26e8-e411-80cf-0050569f10c3"/>
        <s v="d1f4f9d8-6f7e-e711-80ef-0050569f10c3"/>
        <s v="d79ec652-707e-e711-80ef-0050569f10c3"/>
        <s v="87698e43-8ec1-e411-80cf-0050569f10c3"/>
        <s v="61d48d49-8ec1-e411-80cf-0050569f10c3"/>
        <s v="63d48d49-8ec1-e411-80cf-0050569f10c3"/>
        <s v="65d48d49-8ec1-e411-80cf-0050569f10c3"/>
        <s v="67d48d49-8ec1-e411-80cf-0050569f10c3"/>
        <s v="69d48d49-8ec1-e411-80cf-0050569f10c3"/>
        <s v="6bd48d49-8ec1-e411-80cf-0050569f10c3"/>
        <s v="6dd48d49-8ec1-e411-80cf-0050569f10c3"/>
        <s v="6fd48d49-8ec1-e411-80cf-0050569f10c3"/>
        <s v="71d48d49-8ec1-e411-80cf-0050569f10c3"/>
        <s v="73d48d49-8ec1-e411-80cf-0050569f10c3"/>
        <s v="75d48d49-8ec1-e411-80cf-0050569f10c3"/>
        <s v="77d48d49-8ec1-e411-80cf-0050569f10c3"/>
        <s v="bdd48d49-8ec1-e411-80cf-0050569f10c3"/>
        <s v="c1d48d49-8ec1-e411-80cf-0050569f10c3"/>
        <s v="c3d48d49-8ec1-e411-80cf-0050569f10c3"/>
        <s v="c5d48d49-8ec1-e411-80cf-0050569f10c3"/>
        <s v="dbd48d49-8ec1-e411-80cf-0050569f10c3"/>
        <s v="e3d48d49-8ec1-e411-80cf-0050569f10c3"/>
        <s v="e5d48d49-8ec1-e411-80cf-0050569f10c3"/>
        <s v="e7d48d49-8ec1-e411-80cf-0050569f10c3"/>
        <s v="ecbe29f7-ce14-e511-80d0-0050569f10c3"/>
        <s v="a8413c60-9119-e511-80d0-0050569f10c3"/>
        <s v="84b1f63f-b98a-ea11-813a-0050569f10c3"/>
        <s v="f982ad48-3e9f-ea11-813b-0050569f10c3"/>
        <s v="c8c2933d-8ec1-e411-80cf-0050569f10c3"/>
        <s v="7d21de0b-0cce-e811-810e-0050569f10c3"/>
        <s v="008ca34b-b557-e911-811c-0050569f10c3"/>
        <s v="0861bdbc-0fa3-e911-812c-0050569f10c3"/>
        <s v="a4b69920-d4e8-e911-812d-0050569f10c3"/>
        <s v="0b6a8e43-8ec1-e411-80cf-0050569f10c3"/>
        <s v="0d6a8e43-8ec1-e411-80cf-0050569f10c3"/>
        <s v="0f6a8e43-8ec1-e411-80cf-0050569f10c3"/>
        <s v="116a8e43-8ec1-e411-80cf-0050569f10c3"/>
        <s v="99d48d49-8ec1-e411-80cf-0050569f10c3"/>
        <s v="9bd48d49-8ec1-e411-80cf-0050569f10c3"/>
        <s v="9dd48d49-8ec1-e411-80cf-0050569f10c3"/>
        <s v="c5630549-5ce7-e811-8111-0050569f10c3"/>
        <s v="06c5b45a-9199-e911-812c-0050569f10c3"/>
        <s v="8fd48d49-8ec1-e411-80cf-0050569f10c3"/>
        <s v="9d046ce3-6cdc-e911-812d-0050569f10c3"/>
        <s v="d97f840e-dfbf-e711-80f1-0050569f10c3"/>
        <s v="18ad8376-f0d9-e911-812d-0050569f10c3"/>
        <s v="f5d48d49-8ec1-e411-80cf-0050569f10c3"/>
        <s v="01d58d49-8ec1-e411-80cf-0050569f10c3"/>
        <s v="07d58d49-8ec1-e411-80cf-0050569f10c3"/>
        <s v="11d58d49-8ec1-e411-80cf-0050569f10c3"/>
        <s v="13d58d49-8ec1-e411-80cf-0050569f10c3"/>
        <s v="1ef598f3-cb5a-e511-80d1-0050569f10c3"/>
        <s v="aa160c04-b271-e511-80d5-0050569f10c3"/>
        <s v="53eeaa77-dfdd-e911-812d-0050569f10c3"/>
        <s v="94da7575-923e-ea11-8135-0050569f10c3"/>
        <s v="774c53db-923e-ea11-8135-0050569f10c3"/>
        <s v="9c528d6d-92bf-ea11-813d-0050569f10c3"/>
        <s v="9d2968da-8dc1-e411-80cf-0050569f10c3"/>
        <s v="a32968da-8dc1-e411-80cf-0050569f10c3"/>
        <s v="17d58d49-8ec1-e411-80cf-0050569f10c3"/>
        <s v="23d58d49-8ec1-e411-80cf-0050569f10c3"/>
        <s v="6f560a1c-ac19-e511-80d0-0050569f10c3"/>
        <s v="26b0879e-74ad-e611-80e6-0050569f10c3"/>
        <s v="f766feae-3cbc-ea11-813d-0050569f10c3"/>
        <s v="f10d9385-3dbc-ea11-813d-0050569f10c3"/>
        <s v="6377c201-3ebc-ea11-813d-0050569f10c3"/>
        <s v="c91bb73c-10e9-ea11-813e-0050569f10c3"/>
        <s v="72c3cecd-10e9-ea11-813e-0050569f10c3"/>
        <s v="096a8e43-8ec1-e411-80cf-0050569f10c3"/>
        <s v="2bd58d49-8ec1-e411-80cf-0050569f10c3"/>
        <s v="2dd58d49-8ec1-e411-80cf-0050569f10c3"/>
        <s v="0319864f-8ec1-e411-80cf-0050569f10c3"/>
        <s v="0519864f-8ec1-e411-80cf-0050569f10c3"/>
        <s v="0919864f-8ec1-e411-80cf-0050569f10c3"/>
        <s v="0b19864f-8ec1-e411-80cf-0050569f10c3"/>
        <s v="0d19864f-8ec1-e411-80cf-0050569f10c3"/>
        <s v="6c00bd21-d248-e611-80e2-0050569f10c3"/>
        <s v="a125e1dc-8170-e811-8102-0050569f10c3"/>
        <s v="afaa2af2-1cda-e911-812d-0050569f10c3"/>
        <s v="e8143066-6c52-ea11-8137-0050569f10c3"/>
      </sharedItems>
    </cacheField>
    <cacheField name="(Do Not Modify) Row Checksum" numFmtId="49">
      <sharedItems/>
    </cacheField>
    <cacheField name="(Do Not Modify) Modified on" numFmtId="22">
      <sharedItems containsSemiMixedTypes="0" containsNonDate="0" containsDate="1" containsString="0" minDate="2018-01-17T16:27:14" maxDate="2020-09-01T08:19:01" count="619">
        <d v="2020-03-23T16:00:54"/>
        <d v="2020-05-22T17:12:48"/>
        <d v="2019-06-03T14:50:18"/>
        <d v="2020-08-24T09:18:08"/>
        <d v="2020-08-24T09:17:41"/>
        <d v="2020-06-24T12:45:23"/>
        <d v="2018-07-30T08:36:44"/>
        <d v="2020-08-11T14:33:38"/>
        <d v="2020-05-18T09:17:28"/>
        <d v="2020-07-20T12:01:20"/>
        <d v="2020-02-14T10:46:12"/>
        <d v="2020-06-16T12:19:23"/>
        <d v="2020-05-15T11:52:43"/>
        <d v="2020-05-22T16:50:04"/>
        <d v="2020-06-16T08:56:33"/>
        <d v="2020-04-20T12:17:21"/>
        <d v="2020-02-13T11:24:40"/>
        <d v="2020-04-09T15:31:10"/>
        <d v="2019-11-26T13:09:04"/>
        <d v="2019-10-15T14:26:55"/>
        <d v="2020-04-20T12:17:22"/>
        <d v="2020-04-02T16:51:50"/>
        <d v="2020-04-28T11:37:16"/>
        <d v="2020-06-15T09:51:03"/>
        <d v="2020-08-02T15:03:01"/>
        <d v="2019-05-01T11:59:21"/>
        <d v="2019-11-11T09:52:41"/>
        <d v="2019-04-29T12:09:27"/>
        <d v="2019-04-29T12:09:28"/>
        <d v="2019-04-29T12:09:29"/>
        <d v="2019-06-17T12:39:33"/>
        <d v="2019-05-28T11:58:11"/>
        <d v="2019-08-05T16:51:18"/>
        <d v="2020-07-07T11:24:21"/>
        <d v="2020-08-21T19:02:39"/>
        <d v="2019-03-15T12:29:04"/>
        <d v="2020-01-07T10:22:43"/>
        <d v="2020-08-21T19:03:42"/>
        <d v="2020-08-21T19:03:17"/>
        <d v="2019-07-11T11:34:58"/>
        <d v="2019-05-10T11:42:12"/>
        <d v="2019-07-19T11:05:11"/>
        <d v="2020-07-23T09:48:44"/>
        <d v="2019-07-08T15:28:07"/>
        <d v="2020-02-14T17:12:17"/>
        <d v="2019-12-11T11:59:38"/>
        <d v="2020-02-04T10:50:49"/>
        <d v="2019-12-11T10:13:55"/>
        <d v="2020-07-20T16:04:17"/>
        <d v="2020-06-16T14:31:37"/>
        <d v="2020-07-22T13:15:12"/>
        <d v="2020-03-26T13:20:19"/>
        <d v="2020-03-26T13:19:14"/>
        <d v="2018-09-07T09:43:46"/>
        <d v="2019-11-14T11:11:26"/>
        <d v="2019-01-17T10:59:28"/>
        <d v="2019-11-14T11:11:35"/>
        <d v="2019-08-13T11:21:31"/>
        <d v="2018-12-06T11:33:12"/>
        <d v="2020-05-18T09:16:52"/>
        <d v="2020-05-18T09:17:14"/>
        <d v="2020-07-29T12:55:49"/>
        <d v="2018-08-13T14:48:41"/>
        <d v="2020-08-06T16:40:43"/>
        <d v="2020-05-11T16:43:05"/>
        <d v="2018-10-12T10:40:26"/>
        <d v="2019-05-14T10:57:05"/>
        <d v="2019-05-23T12:55:12"/>
        <d v="2019-05-13T12:47:55"/>
        <d v="2019-05-16T13:49:36"/>
        <d v="2020-08-18T11:46:59"/>
        <d v="2019-05-31T10:05:34"/>
        <d v="2019-10-29T09:51:14"/>
        <d v="2020-03-16T12:37:31"/>
        <d v="2019-02-13T13:27:11"/>
        <d v="2019-07-08T12:50:02"/>
        <d v="2019-11-12T14:59:28"/>
        <d v="2020-06-26T08:51:34"/>
        <d v="2019-05-02T16:01:59"/>
        <d v="2020-01-22T14:23:08"/>
        <d v="2019-06-10T12:43:22"/>
        <d v="2020-06-26T08:52:45"/>
        <d v="2019-11-13T16:03:50"/>
        <d v="2019-08-23T14:20:29"/>
        <d v="2020-01-22T14:22:50"/>
        <d v="2020-08-20T14:49:14"/>
        <d v="2020-08-20T14:49:33"/>
        <d v="2020-08-20T14:49:45"/>
        <d v="2019-05-01T11:59:27"/>
        <d v="2019-01-30T15:23:57"/>
        <d v="2019-05-01T11:59:23"/>
        <d v="2018-12-06T15:40:36"/>
        <d v="2020-07-21T16:59:23"/>
        <d v="2020-07-30T17:01:49"/>
        <d v="2019-12-16T15:20:08"/>
        <d v="2020-07-03T17:42:26"/>
        <d v="2019-11-13T12:52:05"/>
        <d v="2019-03-18T10:00:26"/>
        <d v="2019-08-14T12:30:27"/>
        <d v="2020-01-24T15:41:16"/>
        <d v="2018-08-24T13:57:11"/>
        <d v="2020-01-24T15:07:26"/>
        <d v="2019-03-08T09:17:07"/>
        <d v="2019-03-08T09:17:01"/>
        <d v="2019-06-10T12:43:37"/>
        <d v="2019-06-10T12:43:29"/>
        <d v="2020-05-20T14:09:20"/>
        <d v="2020-08-26T14:53:12"/>
        <d v="2020-08-26T14:53:33"/>
        <d v="2020-04-21T14:54:49"/>
        <d v="2020-07-13T12:03:32"/>
        <d v="2020-02-14T17:12:11"/>
        <d v="2020-02-14T17:12:04"/>
        <d v="2019-12-17T15:57:33"/>
        <d v="2019-05-01T11:59:35"/>
        <d v="2019-05-01T11:59:24"/>
        <d v="2019-08-16T08:02:19"/>
        <d v="2019-06-10T12:43:43"/>
        <d v="2020-06-17T16:33:14"/>
        <d v="2018-05-21T14:32:34"/>
        <d v="2018-05-21T14:31:59"/>
        <d v="2018-12-06T11:47:29"/>
        <d v="2018-12-06T11:46:59"/>
        <d v="2020-07-02T10:28:19"/>
        <d v="2019-10-02T10:48:01"/>
        <d v="2020-08-17T15:51:18"/>
        <d v="2020-01-27T14:28:02"/>
        <d v="2020-08-10T15:28:52"/>
        <d v="2020-04-02T09:50:17"/>
        <d v="2019-06-10T11:32:49"/>
        <d v="2019-05-01T11:59:32"/>
        <d v="2019-05-01T11:59:17"/>
        <d v="2019-05-01T11:59:36"/>
        <d v="2019-02-28T11:19:01"/>
        <d v="2019-08-27T11:10:41"/>
        <d v="2019-04-24T15:41:26"/>
        <d v="2019-04-24T15:41:50"/>
        <d v="2020-07-27T15:33:17"/>
        <d v="2019-10-28T14:17:49"/>
        <d v="2020-04-23T13:27:31"/>
        <d v="2019-08-30T12:01:08"/>
        <d v="2020-07-24T18:31:01"/>
        <d v="2019-05-23T09:28:59"/>
        <d v="2020-01-29T14:20:07"/>
        <d v="2019-11-06T14:48:41"/>
        <d v="2020-06-25T09:28:24"/>
        <d v="2020-08-20T14:41:41"/>
        <d v="2020-08-20T14:41:35"/>
        <d v="2020-05-06T08:34:29"/>
        <d v="2020-07-02T10:49:40"/>
        <d v="2019-04-17T14:22:53"/>
        <d v="2018-09-26T16:24:42"/>
        <d v="2018-09-26T16:34:42"/>
        <d v="2019-04-29T12:09:24"/>
        <d v="2018-09-26T16:24:28"/>
        <d v="2019-07-09T11:44:43"/>
        <d v="2018-09-17T11:55:08"/>
        <d v="2020-06-29T12:52:10"/>
        <d v="2020-06-29T13:00:37"/>
        <d v="2020-06-29T13:04:26"/>
        <d v="2020-06-29T13:05:31"/>
        <d v="2019-08-19T14:50:19"/>
        <d v="2020-01-29T15:56:37"/>
        <d v="2020-07-02T10:36:45"/>
        <d v="2020-06-04T08:18:40"/>
        <d v="2019-05-23T11:44:04"/>
        <d v="2019-08-13T11:25:37"/>
        <d v="2019-04-25T11:33:47"/>
        <d v="2020-04-06T15:03:16"/>
        <d v="2018-05-25T11:44:54"/>
        <d v="2019-03-08T09:24:04"/>
        <d v="2019-03-08T09:24:14"/>
        <d v="2019-10-08T15:21:03"/>
        <d v="2019-10-02T09:47:17"/>
        <d v="2020-07-02T15:59:57"/>
        <d v="2019-09-26T16:00:41"/>
        <d v="2020-07-03T17:37:12"/>
        <d v="2020-07-03T17:38:25"/>
        <d v="2019-05-01T11:59:28"/>
        <d v="2020-03-02T10:11:58"/>
        <d v="2020-03-24T16:52:03"/>
        <d v="2019-03-15T10:56:29"/>
        <d v="2019-07-04T17:36:37"/>
        <d v="2019-08-23T11:43:30"/>
        <d v="2019-10-02T15:05:56"/>
        <d v="2019-10-02T15:09:48"/>
        <d v="2020-07-10T16:09:04"/>
        <d v="2020-06-23T14:06:00"/>
        <d v="2020-05-15T11:52:42"/>
        <d v="2020-02-17T12:22:29"/>
        <d v="2020-08-21T19:07:07"/>
        <d v="2019-10-25T09:35:57"/>
        <d v="2020-08-24T16:57:27"/>
        <d v="2020-08-19T11:56:34"/>
        <d v="2020-07-10T13:09:21"/>
        <d v="2020-02-04T10:51:10"/>
        <d v="2020-04-16T16:57:39"/>
        <d v="2020-07-09T15:31:07"/>
        <d v="2020-07-09T15:31:06"/>
        <d v="2020-07-24T09:24:16"/>
        <d v="2020-01-24T10:15:40"/>
        <d v="2020-03-27T14:24:29"/>
        <d v="2019-06-12T09:34:13"/>
        <d v="2020-08-21T10:02:31"/>
        <d v="2020-06-11T14:37:13"/>
        <d v="2020-05-29T12:34:51"/>
        <d v="2020-06-22T18:18:03"/>
        <d v="2020-08-27T17:18:57"/>
        <d v="2020-03-24T13:50:12"/>
        <d v="2020-05-18T16:00:21"/>
        <d v="2020-08-21T09:36:41"/>
        <d v="2020-08-21T09:37:08"/>
        <d v="2020-08-21T09:37:38"/>
        <d v="2020-06-19T10:01:27"/>
        <d v="2020-05-29T12:36:52"/>
        <d v="2020-07-20T15:27:39"/>
        <d v="2020-07-20T15:33:01"/>
        <d v="2020-07-03T13:11:26"/>
        <d v="2020-06-22T14:49:34"/>
        <d v="2020-08-14T17:25:02"/>
        <d v="2020-08-14T15:12:22"/>
        <d v="2020-08-14T15:29:29"/>
        <d v="2020-03-03T14:19:19"/>
        <d v="2019-08-23T12:21:27"/>
        <d v="2019-11-26T13:28:53"/>
        <d v="2020-07-10T16:04:39"/>
        <d v="2020-07-10T16:04:50"/>
        <d v="2020-04-02T13:07:52"/>
        <d v="2020-06-03T17:05:50"/>
        <d v="2020-03-31T08:53:41"/>
        <d v="2020-06-19T16:31:55"/>
        <d v="2019-08-23T12:26:49"/>
        <d v="2020-01-17T17:31:55"/>
        <d v="2020-03-20T10:26:22"/>
        <d v="2020-03-16T15:00:57"/>
        <d v="2020-08-26T17:36:27"/>
        <d v="2020-07-22T13:58:04"/>
        <d v="2020-07-22T13:58:05"/>
        <d v="2020-08-10T07:48:59"/>
        <d v="2020-08-10T07:48:49"/>
        <d v="2019-04-29T12:09:30"/>
        <d v="2019-11-28T12:13:31"/>
        <d v="2019-05-17T11:47:11"/>
        <d v="2020-01-09T12:55:58"/>
        <d v="2020-01-28T10:28:07"/>
        <d v="2020-01-28T10:27:45"/>
        <d v="2019-04-29T12:09:23"/>
        <d v="2020-08-19T13:51:42"/>
        <d v="2020-07-21T12:01:18"/>
        <d v="2019-04-11T12:07:04"/>
        <d v="2020-03-13T09:16:04"/>
        <d v="2019-05-30T16:32:05"/>
        <d v="2019-08-23T15:24:38"/>
        <d v="2019-10-01T13:45:39"/>
        <d v="2019-10-01T13:45:40"/>
        <d v="2019-08-23T12:33:48"/>
        <d v="2019-04-25T10:55:56"/>
        <d v="2020-07-08T11:51:43"/>
        <d v="2019-10-02T10:54:27"/>
        <d v="2020-06-10T14:21:17"/>
        <d v="2020-06-23T08:18:16"/>
        <d v="2020-08-25T17:05:24"/>
        <d v="2019-08-13T15:54:08"/>
        <d v="2019-05-01T11:59:30"/>
        <d v="2019-08-23T18:01:05"/>
        <d v="2020-07-28T17:31:57"/>
        <d v="2019-11-06T14:55:26"/>
        <d v="2019-08-13T11:37:04"/>
        <d v="2019-05-01T11:59:33"/>
        <d v="2019-05-01T11:59:34"/>
        <d v="2019-06-06T14:30:51"/>
        <d v="2019-03-08T14:16:36"/>
        <d v="2019-07-24T12:23:22"/>
        <d v="2020-07-30T11:14:37"/>
        <d v="2019-07-24T12:23:02"/>
        <d v="2019-07-24T15:20:46"/>
        <d v="2019-08-28T14:56:27"/>
        <d v="2019-04-25T11:12:38"/>
        <d v="2019-05-01T11:59:29"/>
        <d v="2019-04-25T08:48:29"/>
        <d v="2020-08-21T17:53:41"/>
        <d v="2019-12-17T11:23:26"/>
        <d v="2019-07-01T15:13:18"/>
        <d v="2019-12-20T12:35:07"/>
        <d v="2020-03-27T11:51:36"/>
        <d v="2019-06-18T11:57:43"/>
        <d v="2019-09-13T11:53:39"/>
        <d v="2018-07-06T14:37:15"/>
        <d v="2020-07-06T16:50:12"/>
        <d v="2019-06-11T14:42:34"/>
        <d v="2020-08-06T11:32:15"/>
        <d v="2020-08-06T11:30:04"/>
        <d v="2020-04-29T15:42:56"/>
        <d v="2020-06-23T10:01:03"/>
        <d v="2018-07-06T14:50:47"/>
        <d v="2020-07-23T12:22:10"/>
        <d v="2019-08-29T11:18:25"/>
        <d v="2019-11-07T15:31:10"/>
        <d v="2020-02-04T11:38:02"/>
        <d v="2020-02-14T16:33:05"/>
        <d v="2020-02-14T16:25:39"/>
        <d v="2019-10-28T09:46:24"/>
        <d v="2019-09-13T12:42:01"/>
        <d v="2019-12-04T16:00:04"/>
        <d v="2019-09-24T17:32:23"/>
        <d v="2020-05-11T16:43:06"/>
        <d v="2020-08-21T18:08:13"/>
        <d v="2020-06-17T10:47:01"/>
        <d v="2020-07-31T14:46:15"/>
        <d v="2020-06-17T10:47:02"/>
        <d v="2020-08-27T17:21:34"/>
        <d v="2020-08-26T14:04:29"/>
        <d v="2019-03-08T10:06:31"/>
        <d v="2019-03-08T10:06:27"/>
        <d v="2019-09-24T16:13:19"/>
        <d v="2020-07-06T09:27:23"/>
        <d v="2019-01-30T15:44:01"/>
        <d v="2020-04-16T10:23:05"/>
        <d v="2020-08-14T17:19:52"/>
        <d v="2020-07-29T12:49:16"/>
        <d v="2020-07-28T15:42:15"/>
        <d v="2020-07-02T09:14:36"/>
        <d v="2019-08-14T09:56:55"/>
        <d v="2019-07-11T14:38:59"/>
        <d v="2020-05-18T14:38:39"/>
        <d v="2020-08-24T18:01:25"/>
        <d v="2019-11-21T10:26:35"/>
        <d v="2020-03-20T11:38:42"/>
        <d v="2020-04-27T15:07:40"/>
        <d v="2019-05-01T11:59:22"/>
        <d v="2020-03-05T10:02:16"/>
        <d v="2020-06-26T10:01:00"/>
        <d v="2020-06-12T13:28:02"/>
        <d v="2018-09-20T14:57:01"/>
        <d v="2018-09-20T14:56:24"/>
        <d v="2018-09-20T14:52:33"/>
        <d v="2018-09-20T14:51:55"/>
        <d v="2019-04-25T14:37:55"/>
        <d v="2020-01-14T14:14:46"/>
        <d v="2019-01-31T11:04:10"/>
        <d v="2020-08-24T17:38:11"/>
        <d v="2020-08-10T12:06:26"/>
        <d v="2019-04-29T12:09:21"/>
        <d v="2019-04-29T12:09:31"/>
        <d v="2018-07-10T11:43:53"/>
        <d v="2018-07-11T10:44:04"/>
        <d v="2020-04-28T11:27:26"/>
        <d v="2020-06-08T12:19:13"/>
        <d v="2020-03-27T17:58:25"/>
        <d v="2020-01-23T09:58:14"/>
        <d v="2020-08-12T15:50:10"/>
        <d v="2020-05-12T10:04:17"/>
        <d v="2020-05-12T10:22:17"/>
        <d v="2020-05-18T09:16:36"/>
        <d v="2020-03-27T17:48:40"/>
        <d v="2020-08-21T19:04:37"/>
        <d v="2020-08-21T19:05:18"/>
        <d v="2020-04-28T11:33:17"/>
        <d v="2020-04-28T11:34:19"/>
        <d v="2020-04-29T10:23:48"/>
        <d v="2020-04-28T11:34:53"/>
        <d v="2020-05-18T09:16:20"/>
        <d v="2020-06-10T15:19:40"/>
        <d v="2020-03-13T12:31:12"/>
        <d v="2020-07-14T09:20:57"/>
        <d v="2019-02-25T13:57:11"/>
        <d v="2019-07-09T16:00:21"/>
        <d v="2020-08-21T19:06:05"/>
        <d v="2020-01-29T15:21:27"/>
        <d v="2020-01-29T15:21:32"/>
        <d v="2020-01-29T15:21:21"/>
        <d v="2019-06-03T11:54:03"/>
        <d v="2019-06-10T12:39:55"/>
        <d v="2019-06-03T11:57:53"/>
        <d v="2020-04-28T11:28:34"/>
        <d v="2020-04-20T12:16:56"/>
        <d v="2020-07-02T08:33:23"/>
        <d v="2019-09-10T09:53:23"/>
        <d v="2019-09-10T10:00:01"/>
        <d v="2019-01-31T10:58:50"/>
        <d v="2019-04-18T09:08:47"/>
        <d v="2020-08-27T15:47:35"/>
        <d v="2020-02-27T19:04:54"/>
        <d v="2020-04-09T14:08:02"/>
        <d v="2020-04-09T14:08:55"/>
        <d v="2020-08-21T18:10:47"/>
        <d v="2020-08-10T16:20:49"/>
        <d v="2020-04-08T19:11:20"/>
        <d v="2020-04-30T11:14:51"/>
        <d v="2020-02-20T07:52:42"/>
        <d v="2020-02-20T07:52:15"/>
        <d v="2019-10-03T11:36:55"/>
        <d v="2020-07-02T12:23:41"/>
        <d v="2020-07-02T12:23:17"/>
        <d v="2020-07-02T12:11:11"/>
        <d v="2020-08-21T19:07:50"/>
        <d v="2020-07-14T15:22:54"/>
        <d v="2020-04-07T10:59:00"/>
        <d v="2020-07-02T12:22:55"/>
        <d v="2019-06-05T12:43:06"/>
        <d v="2019-08-08T14:59:17"/>
        <d v="2019-10-16T09:16:36"/>
        <d v="2020-08-19T15:03:02"/>
        <d v="2020-08-19T15:03:57"/>
        <d v="2019-11-11T11:14:27"/>
        <d v="2020-06-18T16:10:54"/>
        <d v="2020-01-08T10:26:07"/>
        <d v="2020-06-09T10:13:30"/>
        <d v="2020-08-24T17:43:57"/>
        <d v="2020-02-20T12:11:21"/>
        <d v="2020-08-24T17:49:08"/>
        <d v="2020-06-09T10:17:52"/>
        <d v="2020-07-02T16:05:42"/>
        <d v="2020-08-24T17:47:28"/>
        <d v="2020-07-02T16:12:36"/>
        <d v="2020-02-18T09:10:53"/>
        <d v="2020-07-02T16:12:08"/>
        <d v="2020-07-02T16:11:28"/>
        <d v="2020-07-02T16:05:08"/>
        <d v="2020-02-17T13:48:55"/>
        <d v="2019-08-23T12:55:20"/>
        <d v="2019-08-23T13:41:10"/>
        <d v="2019-08-23T13:40:57"/>
        <d v="2020-08-24T09:05:05"/>
        <d v="2020-07-02T08:53:43"/>
        <d v="2020-07-02T08:53:15"/>
        <d v="2020-07-02T08:52:37"/>
        <d v="2020-07-02T08:52:06"/>
        <d v="2020-07-02T09:36:28"/>
        <d v="2020-07-02T09:35:56"/>
        <d v="2020-07-02T09:35:30"/>
        <d v="2020-07-02T09:34:25"/>
        <d v="2020-08-24T09:27:08"/>
        <d v="2020-08-21T18:57:40"/>
        <d v="2020-07-02T09:33:55"/>
        <d v="2020-07-23T14:10:34"/>
        <d v="2020-07-02T08:51:38"/>
        <d v="2020-07-02T08:51:04"/>
        <d v="2020-02-21T14:37:16"/>
        <d v="2020-08-21T18:58:26"/>
        <d v="2020-08-21T18:58:52"/>
        <d v="2020-08-21T18:59:17"/>
        <d v="2020-08-24T09:25:49"/>
        <d v="2019-08-15T14:27:29"/>
        <d v="2019-04-29T12:09:20"/>
        <d v="2019-06-12T09:34:14"/>
        <d v="2019-09-24T08:46:55"/>
        <d v="2019-08-30T11:02:42"/>
        <d v="2020-01-29T15:00:30"/>
        <d v="2020-01-29T15:00:20"/>
        <d v="2020-01-24T10:15:41"/>
        <d v="2020-08-24T17:54:57"/>
        <d v="2020-08-24T17:56:32"/>
        <d v="2019-10-10T13:19:32"/>
        <d v="2020-08-24T17:57:44"/>
        <d v="2019-10-10T10:53:03"/>
        <d v="2019-10-11T08:19:36"/>
        <d v="2020-08-24T09:57:53"/>
        <d v="2020-08-24T15:30:03"/>
        <d v="2020-08-24T15:45:43"/>
        <d v="2020-02-03T10:37:48"/>
        <d v="2018-04-23T12:35:01"/>
        <d v="2020-07-29T12:59:01"/>
        <d v="2020-07-15T11:16:55"/>
        <d v="2020-03-13T13:45:55"/>
        <d v="2019-04-17T14:22:54"/>
        <d v="2020-03-16T08:47:04"/>
        <d v="2020-02-04T12:18:11"/>
        <d v="2019-04-29T12:09:25"/>
        <d v="2020-08-19T09:09:18"/>
        <d v="2019-04-29T12:09:22"/>
        <d v="2019-03-12T12:10:31"/>
        <d v="2020-03-27T12:17:02"/>
        <d v="2019-08-12T09:27:21"/>
        <d v="2019-06-25T16:38:05"/>
        <d v="2020-06-22T14:04:27"/>
        <d v="2020-06-22T14:07:46"/>
        <d v="2018-08-24T15:41:34"/>
        <d v="2018-08-24T15:41:18"/>
        <d v="2019-08-30T11:03:08"/>
        <d v="2019-08-30T11:03:37"/>
        <d v="2018-09-03T12:08:15"/>
        <d v="2019-07-04T17:53:42"/>
        <d v="2020-08-21T17:47:19"/>
        <d v="2019-07-04T17:54:11"/>
        <d v="2019-01-29T09:25:09"/>
        <d v="2019-05-23T11:18:01"/>
        <d v="2019-01-29T08:05:23"/>
        <d v="2020-07-02T17:10:30"/>
        <d v="2020-02-13T09:53:53"/>
        <d v="2020-02-13T09:58:23"/>
        <d v="2019-09-18T09:52:49"/>
        <d v="2020-01-14T09:41:32"/>
        <d v="2020-06-23T12:31:14"/>
        <d v="2020-05-04T18:36:51"/>
        <d v="2018-03-12T14:48:21"/>
        <d v="2020-01-08T10:22:50"/>
        <d v="2020-01-08T10:23:16"/>
        <d v="2019-12-18T09:36:58"/>
        <d v="2019-11-27T14:00:25"/>
        <d v="2020-02-21T17:36:56"/>
        <d v="2019-10-02T10:44:43"/>
        <d v="2019-09-09T11:42:15"/>
        <d v="2019-09-09T11:45:58"/>
        <d v="2020-01-29T15:14:39"/>
        <d v="2018-12-07T12:46:52"/>
        <d v="2020-01-31T11:06:46"/>
        <d v="2018-04-12T09:57:13"/>
        <d v="2019-05-01T11:59:31"/>
        <d v="2019-08-09T12:30:16"/>
        <d v="2019-08-30T11:08:05"/>
        <d v="2019-08-23T16:33:56"/>
        <d v="2019-09-27T14:08:33"/>
        <d v="2019-09-27T14:20:34"/>
        <d v="2019-09-27T14:21:49"/>
        <d v="2020-07-21T09:21:23"/>
        <d v="2020-07-02T12:41:55"/>
        <d v="2019-10-31T09:56:04"/>
        <d v="2020-08-24T10:05:31"/>
        <d v="2020-06-15T08:04:00"/>
        <d v="2018-03-05T11:13:00"/>
        <d v="2018-08-24T16:04:14"/>
        <d v="2018-08-24T16:04:02"/>
        <d v="2018-08-24T16:03:48"/>
        <d v="2018-08-24T16:03:30"/>
        <d v="2019-04-25T09:08:35"/>
        <d v="2019-04-25T09:08:20"/>
        <d v="2020-07-09T16:17:27"/>
        <d v="2019-07-08T09:59:32"/>
        <d v="2019-11-11T11:24:25"/>
        <d v="2019-11-06T15:45:16"/>
        <d v="2020-07-22T16:37:14"/>
        <d v="2019-06-06T10:41:02"/>
        <d v="2020-05-06T08:49:43"/>
        <d v="2019-10-11T09:48:45"/>
        <d v="2020-08-21T09:06:56"/>
        <d v="2020-04-28T11:29:08"/>
        <d v="2020-02-25T14:00:54"/>
        <d v="2020-03-12T11:25:22"/>
        <d v="2020-03-27T13:13:03"/>
        <d v="2020-07-14T17:39:31"/>
        <d v="2020-08-24T10:13:54"/>
        <d v="2020-08-24T10:14:20"/>
        <d v="2020-06-03T13:58:07"/>
        <d v="2020-08-26T15:33:43"/>
        <d v="2020-06-03T12:33:10"/>
        <d v="2020-06-25T10:22:58"/>
        <d v="2020-07-02T15:19:16"/>
        <d v="2020-08-05T18:08:59"/>
        <d v="2019-11-12T16:07:02"/>
        <d v="2019-07-11T14:39:00"/>
        <d v="2020-02-10T14:59:50"/>
        <d v="2019-09-03T11:53:18"/>
        <d v="2020-04-28T11:27:52"/>
        <d v="2020-01-29T16:41:23"/>
        <d v="2019-07-04T17:59:55"/>
        <d v="2020-04-28T09:13:49"/>
        <d v="2020-02-20T08:41:32"/>
        <d v="2019-04-18T15:21:44"/>
        <d v="2020-01-14T14:14:36"/>
        <d v="2020-08-07T13:48:45"/>
        <d v="2020-05-28T14:55:07"/>
        <d v="2020-05-28T14:54:46"/>
        <d v="2018-08-24T16:42:06"/>
        <d v="2018-04-06T08:53:09"/>
        <d v="2020-07-23T15:31:31"/>
        <d v="2020-07-29T13:57:00"/>
        <d v="2020-04-28T11:30:08"/>
        <d v="2020-02-20T08:55:21"/>
        <d v="2019-09-24T15:36:14"/>
        <d v="2019-09-24T15:35:53"/>
        <d v="2020-07-22T14:17:16"/>
        <d v="2020-08-20T16:34:57"/>
        <d v="2020-03-19T10:10:32"/>
        <d v="2018-01-17T16:27:14"/>
        <d v="2020-07-02T08:00:49"/>
        <d v="2020-01-31T11:07:07"/>
        <d v="2019-05-01T11:59:26"/>
        <d v="2020-02-26T14:22:14"/>
        <d v="2020-02-26T14:22:24"/>
        <d v="2020-02-26T14:22:30"/>
        <d v="2020-07-22T10:29:47"/>
        <d v="2019-09-04T10:42:25"/>
        <d v="2020-05-26T11:52:51"/>
        <d v="2019-02-13T13:27:12"/>
        <d v="2019-05-24T13:23:05"/>
        <d v="2020-06-15T19:25:26"/>
        <d v="2020-08-24T16:32:41"/>
        <d v="2020-05-26T11:51:37"/>
        <d v="2019-08-29T11:17:15"/>
        <d v="2019-09-24T15:31:28"/>
        <d v="2020-08-21T19:00:24"/>
        <d v="2020-08-21T19:00:42"/>
        <d v="2020-08-28T13:46:33"/>
        <d v="2020-08-28T13:53:39"/>
        <d v="2020-08-28T15:58:17"/>
        <d v="2020-08-28T15:44:19"/>
        <d v="2020-08-28T14:02:56"/>
        <d v="2020-08-28T15:51:56"/>
        <d v="2019-08-23T11:08:24"/>
        <d v="2020-07-02T13:03:47"/>
        <d v="2020-03-27T13:16:58"/>
        <d v="2020-04-22T13:25:24"/>
        <d v="2020-07-13T15:12:43"/>
        <d v="2020-07-31T12:25:25"/>
        <d v="2020-07-29T09:52:20"/>
        <d v="2020-08-19T14:55:51"/>
        <d v="2020-08-20T14:53:28"/>
        <d v="2020-08-11T11:16:59"/>
        <d v="2020-01-21T12:47:55"/>
        <d v="2020-07-16T10:21:38"/>
        <d v="2020-07-02T12:51:04"/>
        <d v="2020-09-01T08:19:01"/>
        <d v="2018-08-29T16:18:54"/>
        <d v="2020-03-05T09:25:41"/>
        <d v="2020-07-03T13:57:16"/>
        <d v="2019-09-03T13:00:40"/>
        <d v="2020-02-10T11:59:08"/>
        <d v="2020-08-24T16:53:40"/>
      </sharedItems>
    </cacheField>
    <cacheField name="Name" numFmtId="49">
      <sharedItems/>
    </cacheField>
    <cacheField name="Programme name" numFmtId="49">
      <sharedItems/>
    </cacheField>
    <cacheField name="Mode of study" numFmtId="49">
      <sharedItems/>
    </cacheField>
    <cacheField name="Profession" numFmtId="49">
      <sharedItems count="16">
        <s v="Biomedical scientist"/>
        <s v=""/>
        <s v="Clinical scientist"/>
        <s v="Radiographer"/>
        <s v="Arts therapist"/>
        <s v="Paramedic"/>
        <s v="Hearing aid dispenser"/>
        <s v="Operating department practitioner"/>
        <s v="Practitioner psychologist"/>
        <s v="Physiotherapist"/>
        <s v="Speech and language therapist"/>
        <s v="Dietitian"/>
        <s v="Occupational therapist"/>
        <s v="Chiropodist / podiatrist"/>
        <s v="Orthoptist"/>
        <s v="Prosthetist / orthotist"/>
      </sharedItems>
    </cacheField>
    <cacheField name="Part of register" numFmtId="49">
      <sharedItems/>
    </cacheField>
    <cacheField name="Entitlement" numFmtId="49">
      <sharedItems/>
    </cacheField>
    <cacheField name="Education provider" numFmtId="49">
      <sharedItems/>
    </cacheField>
    <cacheField name="Validating body" numFmtId="49">
      <sharedItems/>
    </cacheField>
    <cacheField name="Owner" numFmtId="0">
      <sharedItems/>
    </cacheField>
    <cacheField name="Status reason" numFmtId="49">
      <sharedItems count="3">
        <s v="Open"/>
        <s v="Closed"/>
        <s v="Proposed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Temilolu Odunaike" refreshedDate="44231.061777893519" createdVersion="6" refreshedVersion="6" minRefreshableVersion="3" recordCount="1035">
  <cacheSource type="worksheet">
    <worksheetSource name="Table1"/>
  </cacheSource>
  <cacheFields count="13">
    <cacheField name="(Do Not Modify) Programme" numFmtId="0">
      <sharedItems/>
    </cacheField>
    <cacheField name="(Do Not Modify) Row Checksum" numFmtId="49">
      <sharedItems count="1035">
        <s v="B50dA5YShmCe3x6u7r5h3GCuszYv1RtrmBoVSd6Bqvb27qhGbFbewsKwY4HawWPteyy+GNu2tESiYsILHLK5fg=="/>
        <s v="HBWDmOcOOxP8QDadWumGr1HiFznfa4Mmkzih3UWErb0pB0gtUTKc/sVOAZf/J1HhgyMeyBnvaxAjiiZvWn004g=="/>
        <s v="wUPB1EEiTSBcKP6ySeSuOPx/UI3uAa4kSkPStIhbVVzVuxHy2bjrRTy9JiGg0XgmtvFVyBvOJjkHIa4CFBWFCA=="/>
        <s v="v3n3SDbIaac6upr9nJ0TozjzW6KdH5ycfTTGTUl2v3G5fOwAHpXzhTmFPo1/f1SmHsRrzOPwY7jpCywH1yNX9A=="/>
        <s v="d1sneDSJ2lErJwBRwKSk9hX17VfFV0hZxUCT21Pgdz6oXMs8DpSDHAANVoCMeNIPGA3VhJNpJ9sjNA57RmwMiQ=="/>
        <s v="NtQNX8C4PpQ9ztiw0Wq2XKjRikSIN59TfPiFQ9vCo+S/YWkTzUJqTT3pZhyp2rQwXWzRMfZBB2DdUJzu+K0ceQ=="/>
        <s v="xJy5AXq3CAB6dYtRSN522dLrVeNLWnyq3J6ARbaTyGU6rgeCih6gD6hrgVzzVRWVhnR++ZFSerdvWGW5bBaj2w=="/>
        <s v="QyKB/TzMddVZgztymceYqke2HE4YHKKT47eNeiG7qXyjEFwy91GRMj2kLf5ePXpUJco2UFnDUcit+qotJoxTGg=="/>
        <s v="ObomY1UloRuXOzwrbL6bZV/oPnN2EQNDGHHbAK+kkoBtZlllgnDZpo9vLzV2K5qZelIPp95HqXXuphbVGbK3TA=="/>
        <s v="Fbqye4CXKkJulz6upxpN+ujaPuDc7VPy/TCdHwHRLpODigCE+HdBeE432Dy/MlED4VXZ715CsTwa/5qJUYkaSA=="/>
        <s v="cp3UV8wTIlQZvsA32MtXmE8uQFlISDFOiNN7cluZwQAwoPPLOnk+4ak8prQOfAjRkFK85EUS4/akkveWDRrWkg=="/>
        <s v="S3W6Uf4pau8dbwg2Kz1sQ5dFyeTGBEilKOfR8KxwyryxjpBDPABzwVpmdPYw1YQYfvq6g6K8XLlFVG1sC0J3ZQ=="/>
        <s v="rT0kwoYbszNPVWKA9MngKlhbkHQkOvt8tIO6PDFybwQz4yUoq20nZuDLH5S1eNts/9plMViJgReBxJbKlBb9Vw=="/>
        <s v="cZx/ZTT7UdjLnGVUGVbj4ITPpOkhlyR9waJWLgW9gACJqztIpEtr0+k0WnBBi6v/6TYkUHy9mMkPjVWyJYGXzw=="/>
        <s v="VQvxDPkBHPCYVY2zsgZEtQbnhSq+WmfUZc0BwX+gtnsxpwMp28QxPyQaJ/cxN2Bbd0fY5gOXmad5RLViJR6y3Q=="/>
        <s v="cpoxO3qQYjjsDwsAXXE5zgxgmzcRD6R1bHzLKQT2CBohiIzbv7YKFN32Xrlcp80gVugSgshUVlzUWmSIfXY5pA=="/>
        <s v="FDAabrNdGXqBz9pwrIm+zYHrWR1RXo3C2YddQgVzqLYPypdWrKBDsJtVDsE9fnNBM1t8u40UmHxMe5djxCfatA=="/>
        <s v="tduvcQP7BrBSBTilTVZ3/ZJGuFh2Z4NUOQ2jL0+d45Z1yYJZVCydxsOmKeyXgMFNO5N4LuIog0NGZRf8b1abHA=="/>
        <s v="MrdkPZyYVBy6iF4UrOM4thu2GVV54lRhHOhf+o77a3QdJ3b8199hhOrKGgAAVQd9p+ebIkjwGgtOBa3SD05uVw=="/>
        <s v="54A0tEd8CpG4kEFJLZaztXZkZNodb6Ko5lTzNKUCb1IPa4uupnHvadnnS90mONQNvHG3qE9zpWCmEZ4b+WbX/Q=="/>
        <s v="+e3Zn8T6VcbFMcPzw/LK8EWngVWMVAr1W7/Ic3eDSOVlCFtAPoIzFtTU7XxouePc8RtYh20xD6CIjoVghdtq9w=="/>
        <s v="ZKL42EUQPN/jiw8oiK9u4I5YVoEbHztintzLrN6OBrLmtidqQcrVeW77jyvVqbIuhGQ9NcO6d3EpGzdHwhKQQQ=="/>
        <s v="jZjwGiIKzyGS7SlP66hEf4EQvYuLNkHCTVgBVZaycVmrygPTjBHGSk2k19pMkyC9i9sb9Nce+JcvDg06DQIP0A=="/>
        <s v="p97xm4LfgkyaQWbcZR+UxwdFEOdTcg0qAefQIcl7U99BvvTM5jQIpwvvjn6GvIAvuNSfsLL6GZQB7M5TXwuC9w=="/>
        <s v="UK0X1od3bhrSGnzpE19XJo+RoN9cRgcG/JVLL67bfrr4I2iGB7SYcPEuLWy+aF4omn2Uc7uPMQB17ZA+NtQqZw=="/>
        <s v="yZcKLXKRWATGFHxmX4Guv2mymrpwrZHOdts6yT5CaUQ6GH9y1FUqR63xcqS0fpWHPzr+fvGsIZa3ZcaBPpo2zA=="/>
        <s v="quEfglaKlsBQLhse8IZxdfpBmTNBG02zea07/KEBniN90RYcJwTSj8Zofb34jgMdLbqGDMvCbnmApdb4kDOaGg=="/>
        <s v="BBOEpdfwNwbEOC0es/FuZzBAmslwPWU40B64BRKHttHKQUuq2BTOdy2aNVQL8sHHyBJymHVIjTsNhwgythARkw=="/>
        <s v="669920crNbHQFfA3l9rtwu7QAe63ui5MrE59lWtnXmGFTwoabwxYKnUhRyooQzAhwmE009ElyBFOC+o5heTyOw=="/>
        <s v="FiZ1iA+Q4+mtXiauG6KZo4VZIqmIpS5C470xg/mU5XWu7XXti1dinGjfvtsRrPdrBBJfFCu0lwX7zg9uk4O9rQ=="/>
        <s v="gLKCwEcj3zDN0Tsjvv6OGfU+9ELCnyTrjfZnoz0z7bKl5dEJfCCX5aGWCPRbSY0GLESi/8jDDqK5hiMZU0JOgw=="/>
        <s v="epwHESmX/lQYBR3RaRgvbX4PyMoaYe2fy/bnFRA5eNG86P97mfrH2pEsp/S2DGo4SmboCFUFyEVyxv9LdtY79Q=="/>
        <s v="MXGvp1vCiUGxTyL0WkdE7TNpx+VWMtsk7WmhYo7ZTFMyU/ZDsKGr0msywZ7To5Ir8ihVZjyjRXqV38U2cKqlUg=="/>
        <s v="MIyyfufuUi5UeMKa11Vytg+Im9bPWIYy9CuLtGmquM8bPB6Wtm4sVD6tRQpobwHp+c3D2CEupqxdSPa4Oz+WwA=="/>
        <s v="3n3IvRDGClhwRj655jL/+nrBw8o0wpEAJ3jz3OOdLfJ0I1pwmLKJeSZKoPCKYHNVbTuXPwvY9zE/zKdbYeniCw=="/>
        <s v="ln1SHq7UOBYIYsNSTqWnITmIeaz2+ZFB2moVf+MRuDc/2Uuk3LkLiQX/sz3NSXpucR4atWZMXQEK0aQhtHCAZQ=="/>
        <s v="WnNSkpTXtzU3g859IlQorKUyGP1oKyLeW7qnzLV5erjwLyofVyhpy5FNgPHfOal+OuL8ovVGY1lVb/WAQBfusQ=="/>
        <s v="EZAA0sEbWrIrPTEkBUoBN3BGMC3J+niwnyFfFT2FSfZxNDQW/SFGSNdSIAsNgS6xI4f68TKheFriIJPuZgSRJA=="/>
        <s v="j/HG83oYmmwN7U6pPc5hyjpzgOeyfnW9YnIk0ikaZ5Yu+m6tEgwpFpi2o5MapfA711QOeDFBDS4eYp/hdhKwDg=="/>
        <s v="2TBPuz15qgTiloVsSVhi4QG9uP19Vl03XcbaTKJ1SucXQlnVJZIXaNNe6kbZkHrSdSZmzxHdnxV9i+4nwEVcFg=="/>
        <s v="YeEiBnCKK+SbSbnom+XW7anwWWEkPRI3t4o0Z60gk0Zr/p6D/nR7V+3sxyn6RTdkgnwuIOtpPezMFb4RTbu7lA=="/>
        <s v="7HfI1Nytsz8wyWu2BmO5w46i36CMNaQKEPdKypW8YBHtvSfUJ+fpxbAMEUu0YCU+nd4US+Q+M/bwv4YEkEIX4A=="/>
        <s v="JuZOQy8Al9OudJkJIaIPVnkngFNRL39NBtaATv2J8XAS6RcS0GOMgVmrAedO+Sc6J4YsPeN5AnrTkdhKi+jfVQ=="/>
        <s v="HbsUfOOqYPHO8gwa+mYo3fAkaN2MtSVwkDE8oy0gcHXHrFQL2CpQksnsa/Y+jzwAuMiX+pz6YiU2ARuSAWbEZQ=="/>
        <s v="Bn6v+ch3UpPLEMb5Vus7tDx6tJclDYpiwCWTw5onOGwdmDhHPxTyNHYxEAb3w5cP9ZFzUxz8fTFKacpI+2bfig=="/>
        <s v="d2njDeGjFfBBRgUmN8UZbeBtj+gDc0lVOX6nuq6NIeIu3ZzgzHq/QtLt71o+CTATxTN3T8FfL+zdi7lUotnQrQ=="/>
        <s v="9RS+tMhhtDhJL6XFfKVVBcTPBddm080ojqsfgKommeqGo659e9e9UK2iZepfoug9kv3h2kZfJus3MQR64Gz33Q=="/>
        <s v="whakeRIxSmreVgBHtILP/ruugYJz3SmLxXQ4HPQndN7oXFCJomzW8M+78FGu3YD0UmgJMT39CI7wqJic+9I+5A=="/>
        <s v="DDN9VEiNlSDLXVdXI2qkzt/YMxpI/wG5fKEgvtXTscNtnxd3mT7zFbjMShWHrJ/me9cDmcxbpo95m/vVC3x5ZA=="/>
        <s v="8su75lgv+LwgeB/YNDPYIH2JyOgXwxbi+bYGAtEsnSoEyslfGCcK4Uw/IDzpUBgxTo+GFdU0/s+moDrWh7zpdA=="/>
        <s v="s4JFkgidqOWS0hJIiqSk3DMdeeVwRYENMqWF3T7M8aAmAMwfztqOgnnSrMAlLM7Ds6pCWXZEhVuDqdQn2Mf1LA=="/>
        <s v="y2Kc1qEGK+3jScc+Dkuh9HZfWrT9R3TYv1WQRIkuQUBD7jm7LIGmJU0XRCOUe4lCDdCVig7o/aBDC7fIePO+ZA=="/>
        <s v="xVARjbeCV+rkDQQIB7KD2T+OXve4+CfW7CdS/BSpqLFHu/lbGSvVOquCHtIKIrBHmQFSy1YxHrU7whPkt129vw=="/>
        <s v="XLRGYgwzZNFnhkhXJ1/ql0kJIQdRltrhhPxRzHAfrcfkR7ZdGB4ozfdjdlu/MHflprmpZEJUlXptYdhqT72LUg=="/>
        <s v="vP2G5jscQvimRoZwJLj34hhxGwCgBprGTralilbTRKF9J008yFF2gy8rlB/Nou6wjpY+O2U1Zd9EWwFwIN5s3A=="/>
        <s v="3HzUSFxYjGU6CzW8g3cGEdvcwqZTDWOWf7ygRV6a6B0jMZwAHl3eZgoqMe4q513VRBcQwEXFBNBUzwFmUoGJXQ=="/>
        <s v="BR3XXccEcd4ByD1slh8hswQcM6RY/AD6fBJuCJVaP8TNmjjqMUX+RJqF9F+5GtqlMQHvg3+cT4NxwoZ/zWMQrQ=="/>
        <s v="3dsdLBgBpISmxNJqhq87Py5CFTfHSYo9JLhxZtMC3k2bkxEkdWw5xslyaIXWvAd/20x6ArUyobCArQfZvX5TEw=="/>
        <s v="nu+IynsmQJUlp8s1lw9epmxS/2a+gNS7mGhMzTSxZ5s3FNU+DPlKTYfULqGJqnRN2yXY9/rppDmLdfIKnkYeKA=="/>
        <s v="nhtI0p3QamBctHxctiT1o6yr9GynSKQg/JT4vt8rGa/y7PgWq5dfumeZ+kmAZaSZHjU2dC9IMdrQ91XPtV+YLw=="/>
        <s v="CsnlV31eXoxQgOQ9WtNXrtOJRG7OjStWbqBFuAA6RA0vtlphiCI6pkdiE1BW4bEWYWQF9C6OorqQcP4gaCqYcg=="/>
        <s v="N7z1DOzilccC9EYxvL/qBNj58yqe4p47+ATJNLVyoUsTNyDlWjugupCuvD84YbGo4Q3ISs60P3xn9CsiXFN82A=="/>
        <s v="uuPS66ac7uwD9aLxZEXgSJCPq+0tr27jn9/nRch0anv4rIE2JqeJAK4lF6VrlvCKKCZJ9R3Ca7a0/p6bP8mRBQ=="/>
        <s v="8HrpquSl/1HKs1pJtB8ZbF0Fi1kBMKx9zvFAG9MgGtjkDJPlaf3IPRLoHhP/2tFsOrkLqtuN6TMvLjuxBrxM3w=="/>
        <s v="yYWbStDUbQkFXT3OQZpkkfOsuBFj3lLD5zjNkZIKUgNYhFvCXs/tbeFM0KQJkwOJeefWr7DdVsHV3KucQ7bCRA=="/>
        <s v="UE2Uc5k/pyhrysLeTZkeAs4MfLcpVEFejdc9CUHjFVby/9eenbJtOm6paGX8DAlBuLfQhe8XJa1TGodOjGUdCw=="/>
        <s v="FYDisVtTwlH26JQmlM/niDdazWliOeF0UPgTwEqiMwdgJ6mfO2v3rmkcrPqTl4cfcI6E68732q6CFgZl8xHx/g=="/>
        <s v="pX26HKL2CZMzOlW8gw0B/XhVe/qtXfAZKnfIzl8enFw/JVAuIGw9146GjuJ67C8fiHwijCLRfaTATZoGQrikdQ=="/>
        <s v="zg/urqooAfWzsz2uoSF6G9rW3Q4XP6lyhIiLrU7SPdzCUttxqpJaPwYyxaLZVpXylTbotLklDYC6651+gwE22A=="/>
        <s v="/Gz9UlFUQHNldQbzIfleQxK4seXGnvbSUQ8Pq/jdqvLKsNrEiLCvUDyK2ZgJMSVQNzm3W68rp86Z301FRl9DvQ=="/>
        <s v="Two0PxPt8B5WdUAckGL7dKclJGtSXsCRTSOLy4f+mQ0WhJJfWqWFZ4Dy6QKFAHCots97+Ij7CwLYTsZpLVqcDQ=="/>
        <s v="6Gt/kYv+XU/lx1fMTu0jwo6GcP7ZX7AIoBk53gUPxqKHUv15lDIPDkp/YiFCqXEaeG1PyjkQsNaRu3XYDW1mSw=="/>
        <s v="pALICo4VdmFwNBq3CLbI/R90m49RpY7+9Rtv5bC3pIw2xYYgDHLDqfF/WawxslRRf7sLHtRxWhwHVegxwYwJQw=="/>
        <s v="QzLP2uHt8L1Q7Vj+9tFl8CvmaQdhRBXhAAroWLcCUEc3alxoIp8v42gr0t2EIV7ZNRR9cssL1w/u3OFcjYzsQQ=="/>
        <s v="1i2+KVYxZQ9OJHSZkkMtOy7/PQu/17w7LEV0CEG9oXcKOhP5Mmcze6GFRN7NBI1++JmXMcMiyaIbgyGVGXpGUA=="/>
        <s v="JdegJBLRK94fWyrlU2pMcmGPqidx8QAZU3L2X4Wl2ZKLt7YaH9UFlQuxZt3cArWzRRjZakBMWBZsE94TvcZ9mw=="/>
        <s v="wMJS6MWggKw8FbS7mK4yvPqyHWE7rC5s9vpUFFUltguMNaWCDIOQak6UYtxJC0W1W8vSAmireM70xfImU/wd3A=="/>
        <s v="Xs2Cj7Kn8FiA1clhqWzk/2BFTN1Yp00Yb2vVfY5pUoO0yslNVtLTwmbH0PFmqywdkVec4EyimgUB4ztSK+9keQ=="/>
        <s v="34sLudiGPCBoHV2j/jLP3XNDfoU2ay96zaMA2tl3DzRXHeIsFM9CUlhPmRaVRRqhjFCz1cjuxa9xWmI1MAZc7w=="/>
        <s v="SPcJ7aw3Mv7UJV9VLz7B7z7+MspsevmVPs9ZxQr7n7tpmKlyi3d+bmxim8evHs5FxXgjuGyMYM48rNTTu/OFyg=="/>
        <s v="cR4h8k6ERgJMn372lOxhTjiUvfgpptXt7wrx22J5XCKYpTVr0EfSt8gj4RpY1CKj1Ns+w507cbMSlmMqszIicA=="/>
        <s v="oO6jAwdU5FWxMox3K1GdjPNO5GJgIuXew7wGoh8D8At9PBnPbUeIab5Bh1CFP1JtRJGi+n3CU7b4IHiIegiEKQ=="/>
        <s v="ywROu39XFfIYoWiUhPP7nGBnGqoyVybk9trU75gqBceNEJgTyyP+bHRcEuaGoNnybcHrB0vL6D2y/+wQNcAwRg=="/>
        <s v="zoan7n4rPzrfKXuXX7EWPH0IahWgt0lHUI0HXZJsuq1nHsWGt945L+QCOjl8DS9sXmGiAqBWDXZ339fUzdfrtg=="/>
        <s v="jZQ/zpsEIb/Df5rmbCJQ4sH8Xt1ZHsVHjaB95sZ/p6bby+OPeXoFhvua6LQ0yzRsiH5wb2K1oo6B5YkIkft2lA=="/>
        <s v="ad6gWCETyL6jP0rFtpIYYSVKXkBK+Qb26nvDG5knlNjub+SK7VYBr9oGUa+WsHatvTMjMc6ZA/26hAc5UpEEAA=="/>
        <s v="k86+vJnK1EosbATleJNEn2lu+fDvJCOtJcHbB4XBgtlfhvGjDbYiIDg+Qu3VILthjCOIbt56GTXhESPOoCAf0w=="/>
        <s v="A0bJCGAuphmEmYTtqnmCcFij3GG9Cpt9/P1tidtoZGbrHgMLisA7IvZIlYCUYWor22JUU62Snsmmg6mhWnW/Yw=="/>
        <s v="EgpX8Rb4DHOzvtuQY4bpkT9HvBYQWL/pzpXNhXfBU10jkUBsF/1kyM62m6fH2rLyjD81ZWYaxa8Ni8LTuZch1g=="/>
        <s v="6NHxDXUUcMLajVdKjTAJ6Z5PjruGp4562kr0Px045VjOEtFOzVQ5xy/TY/hA9sNYWCmFXj/EyttAPuhzTQ88GQ=="/>
        <s v="AS0g/Yejf+tx2/Ao/mcKbHAFRx9eiVuFd9IMCmRfHjiSWfdWCLmV11eSMjJxRakaoZDb8bTUXY60eTiHS7KKlw=="/>
        <s v="/FehzeC5ciWuEJAwosHqQc7ynhPti+q45ryzDpIJoVwBqrv5MoDfEmVhjjEGJV6m+D2GoZ/y0Jr2LfJRqIv2yg=="/>
        <s v="0s7n1bXkQjZ15lO/D4FbWe0k9yq331yMIJ/zFTdpluHSgANSNQqUQjX5BOninTY0UcWXKGEBqvgPprB5Faisww=="/>
        <s v="1hCr0SU11e/8ANOK1xKhSgHiQBa6XlURXbU6MKFYxub+TBXDF6vaIijmx1yfvRmsTyhDErPotI7QhbIR1CtRvw=="/>
        <s v="yH908P7aT8zRODZ5+Pzn+hRcdrgQZnFn7sBq2yhgL/pyl20oJkyJG2mlAfp8D5sEbxT0vX2yRK6hOTQq2heUWw=="/>
        <s v="uWSpJsPSDQP24hvUrOWtgVhn8fVE+3E0KewBdH/vNWiRc2HZvw2dqxcPl5cMMu72BBKMDDIqpUYkquHeHX6M0Q=="/>
        <s v="G3Y7p5VprotnsC3HIP/XjiSo/9Qu3Uz5geXWWpGBmSp4tphihMEWl9jnznFKR1BxDK5mbkvXsvpj2YrXsFN9PQ=="/>
        <s v="GcYgTuv/ChlO22EzaN3ihAwb6qfs3TigaB2qFUjPFF21GTTw+z9WANHCWNywFhkWltiS5q+OemyBbr+6QT0TFg=="/>
        <s v="YHiquuBxCwYrtgq4AmwfZQX835JcjVSzJCyynCdKZ40yRjhMJV/d/SL5BJ1l7q1IQMSh/1bntYcVpRaMWDYHkw=="/>
        <s v="C7bcYcJvt8r2NY/OMcxR51+OV23i3vt30DWp2sUcJ8cphdQUfCG0ypzsi+nOioEIPuLtjPpsYJlCbIbxxbjaHw=="/>
        <s v="z8CRPpTd3VxFQbbeXO8r7t7xvf/5O/fRpHSFTdusafi8L0V4laBhV3iC3AYQm5y7NL4aQwZUoGbmZol8TbDQ0Q=="/>
        <s v="4D7m9js5ESQVYU/DagaIo9PJ4uQEKfa8rqchJZHzHhDIAaOMTBaS2WQ7+ofs7rjnpoj4sVR4v4mKVp+HzhrVnw=="/>
        <s v="YG2f4rD5v2FZpWQBh19fFQNF6K2DYdrc16DvfqD24E43RYIE8QCfKPrw1uxRZh8dJuE9UBabA44bAileJWIQOQ=="/>
        <s v="DCXy7gPmeKwMZZykEhrsuRtiBCjE6rQEq+zXEvq8qa01fHCOaWH2ba0EvcVaEPZL0uodL+hWriNSJBlbn1rH/Q=="/>
        <s v="zHSDrX8wSrkw1vk5C0beG2X7JoS29O6sqULSDXW3aj6QhSoRpHvnWdEeNN1qS13ZlMzj3zavwpVLTgunGSQkoQ=="/>
        <s v="XEUriNqf6eT0WUYNI0tol2MpQkn70ig+41Oj9ZK88i7cBtwh7a+DxtXxV1om3e76mvmfUE/P0SfF2VGHeTKPlQ=="/>
        <s v="Wg9pHuKTrKekKXIwAYsvYyFzl9lbKOhSXlOK6s6H++JDyNqOubcMI7E2jsLZvDUR0XCErlFlSzH/yadK8VaJSQ=="/>
        <s v="HKDVAmtZKi42wxTd+qjgBjt1lGjZ9dWukohEeckGdA2oMVlB38SckoABB1K8mYMcFzgTzWI53k3qpM58Q2AudQ=="/>
        <s v="J+HPntkVvOYKytLjzWvJnobEve0vE5b3KLrn1OtwWVTnSZxcO405y1jmQbQ4TD6YdZJ672hzfdxzkwq3iBD+YA=="/>
        <s v="c1RVMnWj3Ilf91NR95WaogX9sImRYerIzG/0/7S5PHQCKwR4YJTJmmPnxBLWL//uceYDQMLmUnO/FXxltvtcSA=="/>
        <s v="PNNbC6xtR47v/rz4rYctAzV7tLLH2cxubqnT0TAjogLsYVOPjDzfj7vWvpxHsfXtEi200UN3jtmJAe9nqI25YQ=="/>
        <s v="4A6DoWjLxfoyThreRyfNBW4IGtc3vkCzh59wbYqMh2t68+5rKFN/5tJtM9Y+9ht07Kq+TbE8NqD2bpaSaUR1yw=="/>
        <s v="LqY5eXE/4APX/c5cPwuHe607tAOCq2u0wlnifZJziZQ3f4jpKa1gOJbtts3/r3u9/aSACGD24cc7G3lA+Zi3YA=="/>
        <s v="A+WVI+Ez5Uqfs4zRPFEwahi/aa112UKWGjHLnxdOWhmAwQAR6Wi/vXRTDwGS9xMtqRZ+3EgiexWU3bavX8oaXA=="/>
        <s v="eTDc1grCTdQ/JtWXkIuxqwiEaOV+2pM3gXA+VDTlGTPd0CVj0siI4TA/G8KDcIiuitO3lMcUqmPewlTc6m7yvw=="/>
        <s v="Qsc9M2o7sxGs6L5iMLFLow539/k/fONchtY2T4fvp3f0jB0B/F5dFl+tSXsbDvQvMhUpxy0dudnGRP/LaCt53w=="/>
        <s v="qheuCn/cY0JaH/UlodAVVGKoHzZFiaRwNf97AOjhjjJFIcBrDc7wOby/qMWpFLqq9PdqovDVfNQzAFsEeHm04w=="/>
        <s v="ilwOg2/23uVDnObTgt00iYwEocDntHbDkHqTXbgDqjPXIsFqw91hBofu4qiatPnIVfx316cBaMlBAcElIKZbmA=="/>
        <s v="e2d9ftPrqff+ewhMS5NBsHWd8pkuFy1QOvGfIX32AhD/oDkQX8lpem4IDgZ3WMiWUTfA88tj+a3OiA7ZJrAuGA=="/>
        <s v="clqezv93Mg4MCaobQ36/6RMsM/QEZe0crMfecO/CvT+2MW+63+qLVs8mxHn5p+umOycDDfOW089KlbK6TmwJQg=="/>
        <s v="srHdXAsMu5pOzHEcg9wz5msrRXCnZj5Scbkwr3ZHqwhp7L6K33ue3Moeoj3YtPURdZQYGuqqgOQWmbuot7yftQ=="/>
        <s v="xFKvbLYDoQfkWzBSw4t2tM4k5aYIB+nUwGok6d1+t661fyWUiT8KKZitqtcVdbScT2+XIqo04uaOYQG1OucCUw=="/>
        <s v="7jqZ6k24AZ5MZR/f9EKQJr8fgG5JDGRAhlXUeZBtP1rMq12Lx3tGfdpTLubctoF0NLovkG7pgVNdvlriQAW6aw=="/>
        <s v="3SY2pEAulRytWv9yv8qQ1RUvkRGl6sjsuQ14AaMsRpbK61Vn5t/FZd6SBnz99ZCYOm+u+1TEv9k9Ad/isN0Xmw=="/>
        <s v="LpsugrrYBW7jeSYo39zVSF1vHomln/Zu6jEw0e8nwiS6+AdbK0yC4Sc7XIvn3IlKKdTiZz1SS2ClE8cP8CeUnw=="/>
        <s v="Nn3J8ykR9nYekDr0pmVfD+M4IGg53Xne/X/fVHURnxCRKf/94I1gFrdihNpeaxLCurUJoBFPbjFUCcu73whU3A=="/>
        <s v="UB4EcKnOmOiiybY0ZBKBmFbjm4xYzYLyBqJ66yv14LhNXhpO+/K8i/RccYZ7bn2+YvR4LiyqP51Rf1akIQWBnA=="/>
        <s v="SO3k5F+MGUcTM+c88QbKncsqXzMXhiAweL0BOPdyi6gPjMQG1Y7vbJvSMxbY6K5OCjBqpUdu+8gey7IVl8eF+Q=="/>
        <s v="XM5TV9lzU1foWP6P02fO/b+kYhhfdmV3Eg0+omXTccDtmE9v1zknNpacvHsXBkKDIbAbDgCaBVKQNKGdwnTXQw=="/>
        <s v="AfHXl/El4XhJwYpcUCFQNttHw8Nj9nrWM7oOdHosE068YHz6F1VK3a4+sx/ASYBHT4FWTk+72BslMfq1wH4l/A=="/>
        <s v="xS7Sc7CXz3ig/GD2RaKMBRBPU0X7exZiexerEoFDldcopzWzpb4FJCPMMNjmXC9AYDX9nU6riW2opLKD17uTWg=="/>
        <s v="pJoWxAdx9ysKTc2HMUKWwwYJyx0ffMUOmTIxhkOkTfCJ/wM7Hw8J3UgvA6MbWD04XgHrNNmIPGjavLMa70OxkQ=="/>
        <s v="gwAqC5h7LHU7Mu8Ce2sK1/l1vJ2F5q0grN+tmar4PpW3IfkfLTNIqGDm77gyfX6hFRAYGF+FyQ6VttU301dceg=="/>
        <s v="8ZCoKMJocL1WCjSTZ9R650JDsp4Rbg5y21Kia28oaXBuUEzl1z7h5+sbRMZXeaLB/oxm3f5cUPjZyXoH6BeYkQ=="/>
        <s v="CjuJvCMpT7MRN7MJ1kXZg0jn6jLTy7igsYMYT6Y2I9vOLHYZUa5+1CLjVj6l/CfkbukllYF/XCtBjgH684C/Pw=="/>
        <s v="v1OHbIBqJf2CE3xRuXFmB9OeJAqjUrCs9CtEuSWX7/LdYW94PRt3xR9eVvoh9RmIAl+jm93851sGgAGBSwxpGQ=="/>
        <s v="21B+PeyjehwAt15qHDUIyvQ7LVr8+deBQenNLrHr4+Y1noszBLbjfrjEYqCY558M5NASrvNk4xLH5Mc8XZ0Oyw=="/>
        <s v="YY2OUmzUMpxnHUk2QFjw5XRnJq6e44xG3otKoqP7qibuTR0hkRImNY3mhYtwFdkB2S5cB/5k4ILsQSFJeWoeZQ=="/>
        <s v="y7sqZ429mztZUXMkJnysxxQOlhPHaLjCEuBX7jPzDcFIpCoJqGL1luQkk4e5ObXRY03kM1vTYCt1I9EenCKqLA=="/>
        <s v="a5jVYXj0VhlzRrAIenBBNQJbKI82hu7Ybt5r0h5Vx195pOUjFCdpneX/Q9/8b3+lRKrPfmEVR96DWyN1eiUSBQ=="/>
        <s v="WNdV8sv4Oj7FO36AlbfXf9ZdeNXkOZKj5c6JUkqCuhvJW8CUbfrvPu4xaiwNqcVHtH7Ab6ExiR8NvTJVpoE/ZA=="/>
        <s v="VEwVMs4RlOIUgKaDjpRf63Nd7ag2YeIk7uyMW5fUBLae/zB/5n/tOQMFDyFhyJx2K2NBrGLnI6/GkkWGBVYl9Q=="/>
        <s v="BW9tgQk+QekDQs3HiFpO6TjA7sXVjbPzTY2tkIqcQRmLEDrezfrpAPjViLsRJZ/GKsj/1XI+CVNxoCpJstFgAQ=="/>
        <s v="1cYHJhXL1xSb8XZveNY2uU68GIZ29nieyDU4+VFA5nAWv754sBymMGKaioMFCHrfL7tWzYfMgSMR7E09C5+ePQ=="/>
        <s v="FwJn6iIycYGbSwa4ppSiu56KCqDrCY+RkJcVPedd5cO44de/ZdyEb4w6KMOS0zw7ybKbnjyBPWsUWvG2T9crzQ=="/>
        <s v="wAnkOgvd0UBS1nXf8D3foFCbs1PwZh8LKOvNJ0YqAAjCDKJsSjwIuSYGSHSJ7kzSf7+44NC90AgwGBlvhGgvxg=="/>
        <s v="grIIQ/8zV6na08liUm7YqKjIvKn6f4k6EgeAKvAoxXgpfrVDTbFnOaP9Yti5+TXC3Z40dAug2qWAjJ5780TCmw=="/>
        <s v="4grhvh8ziSjEFCpkxuHP6qlJHuqex1gveXuzG6BRIwNn+8fd9ftTHSjeHcKE+YlQiXmrg2kFsOLCO58sLHSO2w=="/>
        <s v="XQzDBoDgrtiCFFHyJ4YaeMfXAwPjijnudlvQn68iFZCBHQ6X9nfLH5X3edI10quzGdHinaHKJuh7W0tJ3+zXbA=="/>
        <s v="FaNGllzax9u5V6/7tUzuhTGJWf8qg1cVtwoa5v6i9dYiw2Sa6o/fUCukWoTDnGBcxtmdvUmI6yfM5nw7EC/5Lg=="/>
        <s v="0d2Kdu1Zlkh17JGVgXAGJyCulPHnWiUqLO/QTU+4ZgXLJkb4zytsMCs2aYU+V8pxNDVmq0LsSO2gjT1ygpOgjQ=="/>
        <s v="VQH+ahHwIUNoXrOdouPRiL/RBX7rkhfgiJr/S4dh1da6x8ANcD/2invUDqjimCpf2Dr2YedgVKpm/E9POWhLlQ=="/>
        <s v="aG+wOga5rFpNva+7TBCeaE16TFvI56f+XIu1sPZRvV5UhE5Iib+FMF25ut7o5B6Fbd9En+OB8ieC5qf/BG4bPg=="/>
        <s v="MKUc0YWBv60VXvJNNCgXNSxvSmPYBLRFM6993+rIMrd2rE0eRi7l2QlP9+yNWYqhCMd8C3FA8n121pXyytAyRg=="/>
        <s v="NksETR7pTHRG3RJPARLZnF0MBbLikL5sPcWZALS3akUfwvd2rk+xmqTTtAdjrgD05yAD6RbEI2U7mKUW9nPflQ=="/>
        <s v="7YD9jFGAkapQjdflG1SsV5AdW9eX+sWWRUiSYFrs2kZrbkA5I2fdcFFynFU+08bxROvuShphJvwS7tgOk5qdJQ=="/>
        <s v="WEQySTDbHvWpHqa+KNXqa8soRVVtQp93eUuetkX6NdSBk+e5cRZk59dStgB1OVEK/YGYTXsPWdN9LbwWFjIhcQ=="/>
        <s v="NxB2Nr8yEZ5LCWBc9JVHyXTcjxLjY+hE4IIhCDpW5uMbuqZNK49DqnlTHJVUKNiiQKf0492/gUbKZX1Kyj3GQg=="/>
        <s v="X7FvzYEy1TbjrkyN5jl2mBX1mMUTAfrJn4OCmviKwHMTLuyZYdI7bto3JlcRVIGBPMviiT3HJ7esl/lR3a0K9Q=="/>
        <s v="2LdfHeGM27VjO9nAo2u6zsaXm2e38ctHHtsJEqPYJ6Yl9L7nuZYvZP5wWVUuERqt0boSzUmAbncCbmGMa+gh7A=="/>
        <s v="qRBJ01Z0vG027CgITBaS5rPSoPNzE7kMS0T5BKKeIP8gtINwjaYZvwZD0QKF3xUUdUfG6MEsDaKYcYAzdaqM6w=="/>
        <s v="3Aswr24b7rHHCPFCszs5tOgXOyz9qaPSXlEn8Gy1FgGY+phEdnJQyqRdsUPzk7cn1xl1tMQRbChRqK1ZrZidcw=="/>
        <s v="OhawFaejhFQfu9HDFrH7S/6xXjx8XVo9HqJJC153SEgt+raC7JEG2iJxHxPFlNWQAbbg3gtAH650AFvQ3eST3g=="/>
        <s v="fdgOtPMGIuuCzsLB9AM6Sv4cu19IJsBXdgIJ4QONM5rtOyg/8tg+QtqfZhornM8K8WPY+j1+qoW35BAfD5KXkA=="/>
        <s v="MKFFBymRBGSTSHalfIcF6FAr7ipt4r/Afr3OL3fsZ4lxCMgVA7Do8NiJPlAXwqwqExov2X2mXSKuRiJociF5+g=="/>
        <s v="pdRbcoUX2yJKJMnrOFA1kjF1uBDbZsSzI9Xp/w1smA1unrLBrC+fFeKNI6FWJHQEVBtR7Dee9RGJuY0yqshgjQ=="/>
        <s v="KuUlysZUYHce/N2ne+HdJc6NnVN45gyPKVHszp1+Hc9gFYmCk/iBRodOqV3I9isvWhreR/IPtOwhfM5UXepLew=="/>
        <s v="peT45qsnEjLIjDLsr9DimemdXpDJZfAiB0Akeut8JCDoU1Vbb9wdTY5E37MZLuuBCNmADSTqGHWH6DQ1WhXO+w=="/>
        <s v="7dEP5ikKBLK/vJEQlL5EPRGbpr0N4tVEm/G0wNbqvN7wvvZgvHXuAocqVo++uYXXek679+8LPHDcIebJaxCEJg=="/>
        <s v="QPrxUn5wUKhPv3T/G8I2eGjK0S2Ko8KNzm5QKPVgapgcR5VmudxYI8SrbNqh8k88seMFv/hqtGa8hR1gFD7yiw=="/>
        <s v="gkdOTkEV8M6Dxbsiw7Ha8fHNbR4i5Rc9WVRF8KkqK2uj2tFMX3PNi03PmtAuUj+5Qljy1LvG3GsHThPjugWGCg=="/>
        <s v="xl9ttDcTF8F1EQe2UFMTrku07fKgkLMVS7Ao5a7IKOaTSI8NGXAz1nbcj+tcSHud16MfCy6qop9m1lGgBwUdWw=="/>
        <s v="GNnCfLiZDxayKbS4+kiVbMBT9WrJLNjl7DYdRl4yHRyX0gc5Fi2U1yfzBGgONPgjVpCGFvNRWv6mfaXtZJwD8A=="/>
        <s v="WNMu7wW6sXR1qwQGZvh3iT4/vXJmULa1qpWCzD9T+6RmM1+R9OGvbtWhUiSj+Dz7EdYfmyHRc8UKCCj5qHJmGg=="/>
        <s v="Q5VSWl7ZqovQ6g/eJfXlUB86vtTRvMKfoknogWTP4lyhKv01dcQ7RSme0FrmOWUSt0NUgczh4WrHDaRU4cdquw=="/>
        <s v="/Lg3UqpNFZBTuGfSj7Pvu8+6+09Fi6Vor19vWTgj9/s2gYI1Umj07rmOY65cFO/1PvWXxvCu8HiXiIUGqfUG5g=="/>
        <s v="UPEgx0dJEZ3tVGcXKbcVTGXzDXElRyWdKWPKwY19xB354odATm4ooDnVnie8GT6xpWwl0cMAtA5Sku+18TTHQw=="/>
        <s v="pTP/Br3B6sgWC72R7JRS7zrEgZKAsZxlBm5USzVOBUf9B98MoDz+rxBjeI6yJIdDoQrq3+dUuTSzNtbmvvAqnA=="/>
        <s v="b2os6gp8NMLDy7BqgXmBdn3oWf48ZWdis4TdOKU+kjvEiDKhrybOUotatUx7xCA9k9DtWUUE4dGvFDrv3njD2A=="/>
        <s v="1p0I2i7TGMubHvf4Wvpv05pbFkNmJ/VgFdBJEiDGI/nF+d4Wg47RCogNOQxqdbuTRaGeglJdxCAxAb2VMpDxTw=="/>
        <s v="uiuaBxHyT90gEuX1KNwrD+dvzAJ5KCQghKRGv9JO3mPB4j7kloSUO2Q8f7hXNWloPpGUNHWPAl0l7gfPJz7qvA=="/>
        <s v="twu39yX23QDDafirhG9GKpsSeZ/5THUE+Q3k0m/iAhzDIVwqK8FnRCLib4ShaFE30bVasYr8gUS0ggLMDWIxbQ=="/>
        <s v="qnocUHGYTWQGFbGXmtocz/46K+X51bBCMT+EfRAZdkThSbCIKTdArGCsOTuGl5os1d30JkZd37fMVJiNXAgtaA=="/>
        <s v="RY9KaB/NnnmpxD6sJaYsWfwy4H5HVlAvve02No0cc9d4ERGnirKDmAvoOOhNGvVw5Q86dzcQxhJXslJ98VoyBg=="/>
        <s v="pu5V9Pvr5qd2QfuQDvPtenJgHuUdQ1yggNFbED1La93Az3t+flXuXt94hi38iSNfER/LvXUnPbjjdYRbBVR6Tg=="/>
        <s v="95KQJRBlVjLJhNeKwAb2XjtCKQHhe5f9l+vKpFi0H+rFjPSwqvvZ715RJ2wKaDZZ4DhU8MEnj86eCb06OEKAlg=="/>
        <s v="dQEQ9HRz9wWDqTZpLDk+4w4i73zFiuCoQJJ50pC4vNZQVrPgU6GJh2cCd5bnzyAk+LJhEBo6bMK34a3pQnXMMA=="/>
        <s v="fHux/KMA/RR2WogLoAhZLqREbJ46Kzf2Hi09mXsB6sZGkYcIW8IoQo2ujnQSYKi3EjQqggbFjqrdXVe4Te/iog=="/>
        <s v="quuOHGSfMOUzde/7e1ABGuseFiDhUYS1EdoIuWCA7r31V55noAZe2EdcfQ5EPtPRlHD6SMmPr0Q3bWyQS04qRg=="/>
        <s v="jE+WzHINfMijSr1OfkR+16HFUA/GtUcD5bgGt1L6QwFCYOblAFlRnatEF4XH9te4q2jzqo1+9jIEi7Rm8pIIgw=="/>
        <s v="K6l4gHmtfFdKglVtHwujrAheraw1FLhxUJwMusxmlVshlJNg82ZMVN5sC0huIITGb9y/eswfonYj2/UMaCmCuQ=="/>
        <s v="Gte5ZVSPivpdmrsuswgPdMqx3rMKg1nYC0Z6n/TSasu2dAaaroiBBL7hCzbOrTM2xi528u5o3U7pj0h726kP2A=="/>
        <s v="OIZqcV7Z7qeXNPO7ReBxEpbLcFFXCsqtdT8/SMQwEPdj3buXzDRgvtwnMF4KRKaegV6+rSvPjpjk7s0tvdgwXw=="/>
        <s v="CIv+qENMnwgl20WHDiXepGiYD1AiZj6HJJwJXySw215lxXryRFZhwAaqVC6+0ovEul4Qcwpx10JS+I9jqS+ksQ=="/>
        <s v="mbHcQ9AGRzOcPMjR1rwv9NLixAetF3TNGbBm8sruQkwyov4wpmVQHoIV5WeWZbVXGS8LyvDwmALp6bRfTGunyg=="/>
        <s v="l9Qr6DFFUr82iO87kSY5bMTFlYAn39aqkpT5Hy1L2OJIbxgVKVX59bQt9QSjIDjGLvxilnIZAwMWsdbu2isoHw=="/>
        <s v="UB4QTAGkxKWvZLUaw0fVOc1eX6eTCBVJrEj0VXOgBFkkujqab4RpIRKF9TwyQ5rPJdwHulEKKurRt3/KZqUZHw=="/>
        <s v="jODIPu1go2PClGh5aqptH0QNEFkl40oljxHApS2pI9HMi4MWCPmsYhr/qHzDPX1C1SSkiUt+d2my0A6YOqGjqw=="/>
        <s v="9UXOnoN+Qm2MVZm+ZWaU7TfF8ZjPiATN3nXozCivalFuCX2zmy+V/WYRiuLYtGln6E1IZuNU/luf7VRO9t6YQw=="/>
        <s v="mTs86dsNWZzb57rwjDQ5LAldnVeAjq3kPOi3Cis8RL7uuxtfxizd24dBsjG72tp+zYe5MMqpJTMU5OBQKufA4g=="/>
        <s v="/kSCyQvKM42Ns3UEmSSnJKfFK4lBF+lj1JME/7hPoiC3NiSTjk50LUSfIa+yDmKtXdIRRElCldhODPkV1ssrVw=="/>
        <s v="Vh4PV1rKueuJccuJ6fmOwt1Z0bxCnXoxIXU+Hoc2ZbjzBMD2ko67ISdCrn3IjCsd1IncdYT1hC4WxazmhK3pBQ=="/>
        <s v="lR+Lb9Nlts9DKPD2IfJTu7th5DkMrb2Y/9VEFbIg/KBR1qrnIdTIQNA4Unv8OjprrdvvgGS6hm0r/SXHlryfZQ=="/>
        <s v="4uHYd61VJLbz9U7XRtAskJnVyKukU0QPmpuEoCQEveZcoh+4jwEy8jCljv1xWkjMYIDox2kFz1p9r5r9WH4vkg=="/>
        <s v="zzrruHdCYetJqKewNPqC5+QFeC0h3do9rOteeK1u2HlLobraQjYZK9zAEkhwDVFfij9G4rcXiTzdU711Qd31HQ=="/>
        <s v="bNVHzLbtl+PASoNNvpPHHgu6EcZQljD7LBoFlQfFDJ7ASwNBtrhP4hB7xCEU/gbR941wFY5V+5nNHhwceVIPeQ=="/>
        <s v="RGGJjh98sn9/HIRNepMZo/aFQSPV4DV03sSHo36D1lWTqnYfh05p0ia5yUkXyyt+KdZ45bZqxpcUjsNs26V4kA=="/>
        <s v="NtaAgRf4W1JDNsEB0juUM1I29l5fmLsH8bkhRmQIVy33/rySWj0xeTP8zuI2GzXYZcTUVVUdDuHCm36TkFfSzA=="/>
        <s v="WikXt8pVdQU/QMJAZtuL1ae1FEDZHCohrwuUjHvd/xqLdeaRdZb4Y3CWzlmVNFGcNCR0yYBCbIO0AM6S6Gf4pg=="/>
        <s v="GyQEs7gcWnCPdNa8gu+lv6a7ylxU73ROeAlw4k/4w1CFny83lxRXLytKFo39kfPfzbxz8+Lf/nZ3eUfCFmOKEg=="/>
        <s v="d/S34VQB93WopxQWBp4EXIAs3OkD+8cF/XyUHSsVIenEnUCP5OrPo7NCqKBJpP4Ry5+bewIDNMTr2tdgm/SGnQ=="/>
        <s v="ZoasjxEF89QQR/VSpFg6uVSqC8kghF8dlDY0ChpwmaR9VF7v9Rvk4CQndE2Iwf0yCST9n4+VhP4Gr+8FC9KO9Q=="/>
        <s v="Dfn7zpjIdbjQHWxSIKDJc0n/o8eTWF6YUE037BMZ3xRUH8B+QfFcl3w8jEiLb6IFQwhXaFDPcECG+TkFPjGGGg=="/>
        <s v="xjFESVyO/gmT1cvSXj/0HkyGHR5xHRMqmV4EVPQms99qwTcHWNGSPFN4oLwKQQkd7dfK4/m902e1pVobxHq6CQ=="/>
        <s v="v25BKR2b+jL+EOZtuiRCFjA+mJmEw26L7pthSsKjJjjfYeJDisOJCQv+0FV3slMeTpjYxGUfo2riN4plO6Cnxw=="/>
        <s v="LZ1BWOv/pstP/a4VgFZSXBf0o8cTOtm4JwUkF7HfYzpyHC46MctSgJmCRuhrh6W6KDahrRGsvR9uowtvaQanFQ=="/>
        <s v="Bt8y0nqRqNsfATysrBS1fhJt935wIOoRCNK7N73sttQOTCqLigeuhkjq4fMwL5byVGPdZm1Jt2931mtb1ZPg0w=="/>
        <s v="ZqwCP90ENXtGNniBZXS2ExDo9S7XEGpdenlt0hXWtkejga1Dw3Es8uSnN8aIHbFBJ89+PEdbr4OFicTWVm4dtw=="/>
        <s v="uDofFj0c6UE942xZFaOg/xQFQtTxoOeFptFzLa8UIsUgvXgGsTPJ1OlK5rZXvM9cO7/Nis2KNA0Klq9S6Ei2tQ=="/>
        <s v="/E3Xnt6DHxUSdI6iQM4eDWlpbN5WUiJL4NyPicTeKQhYYDf3RykR9h25NMj7X1d5X5S6EtdtuUZDlb+CQATiZA=="/>
        <s v="iXIG/XfhT/HYLzSfLvLcxHjLxnl+gC5BbzL8rwDqb+kWAXxvA8HyiR7FGTuxpyxfI9PKLBZ28oxv2+W1yGTQng=="/>
        <s v="QHHP6tdL9R56dQLgRGy1gzSsJVfdHaeZW+y7KhFCW9iMuHCJJue+bD5sfWjEcbG1XEV4ASppJ52Uiu/PYqZ3zg=="/>
        <s v="P//tRd7TatZsiTng47+6CF8MlsCHuqJiPZ+hP8njAXEG5SAzG8X9zw7D6f8SKW09QofJK9Y0H25tthIQbiMF5g=="/>
        <s v="eGdMPu5NBPvhiQUNgMola2BMzz9hvU0KnsdEM5GJ1I5GsYRj+PS1AZvHGwxqSrFNgHepsvD7pI2u4VTWoQxVIA=="/>
        <s v="ogpL0CRl0pN73llIL3VBD43J6yfdQTA+71IsRNBopSyF8MJGGfi1LG5TLtrhmEYBhUZrwKxh9i3629m+GXsXiQ=="/>
        <s v="ICTdeKmObQFKnichuannwmBE5sVEilv9T1OrGSjW43/iZHv4otx1aTbR7ago/4f7w2fY3P8IqDDNSiS8oyJ9AA=="/>
        <s v="cI+x0KBs2Lq4NCSEWqOiHQ4mDc6k9MKUHKdIjksMziNclVdRoJnkaLbpr04CvXqIfiLgdkZ2AsBCM+fRc0z8fw=="/>
        <s v="j1AL4L4eFfRTwcMBFfrsOEM+v9lhx4rxgbkGVPCvWvYeyWyOVC1rbndN5mkO9cNuuuvXAO7shg2BQk3keRd67w=="/>
        <s v="T1YEGt6In0P/UWUmOteW5P2iUYHiSoByzMfK0ZNQ20+1NtXQekNss8K9x1xHN9pmADn5QI7WH2GrozzulMCzUg=="/>
        <s v="CUPdtaBaGuBAfRLtM5Q8oAu+CyyEeb2jLVnW7feSaDj6txhejYsSIIog7AxdaKY44jSQ6O6gSQYJKtDmudNKJw=="/>
        <s v="N03snJGxAVg0BbgdhAFqGuufbkKIVwKZsV0p71iNueWhiFhXaG8v/Js1R2Aqy0wM61EVPmy+MN9dhyMincYZyA=="/>
        <s v="WxnuQ68sG/gdMW8cTrG2dz/h02vtgsbgI25gr48uwek3hpe2zsSsK3GlrBTzZIBWpUus4U+fzZGhV51tMYQ2fg=="/>
        <s v="NO3wz88BvHAMz4heXHIpmFTaFN1XrQf+LzzriTTDZWgzPkETLzfJxIL5nBsfnHvVOaMwzdm+BBDV1D1GY97kvA=="/>
        <s v="1PY0UdaKtyQabe2pIeZjC4WbEAxftf6HmM2QQ36Oav2esrIpwcFgoIy3PQKSZtDqtE1NBqjq9OiGZfuJyRybNw=="/>
        <s v="G1LJekSz2PHkl/yV2o/8+qiaJoCWSnfyD9BfQjwx5zJPuB4hEvJVbF65Y0iIen1IqdGCf8JzWOQORnB5EIaF5g=="/>
        <s v="r9chv6aTqZoZoFn0WTN2bJFQ08ET53TXENxTn4OyyWP5iQF6RNok35k0o79pnijjwAM6eHmixiEtUCnlKWy0+Q=="/>
        <s v="ebEuwBWEn6XSQAkuUn9ikGH8nsgkW898fua41OPAha+Ywzw0IrknDdvIivcS8XCbhBFHAJfe2oz/9MJJ3LL8sg=="/>
        <s v="x0JVc7CeRQp2tM9vIE4gmHn/DmhHs0weIpo99CVPDRqpvTQzNma8J2DdbKrpHscM9e7LXWve3Hx8lSSb6QDZAw=="/>
        <s v="SUpCFVhr18F2RWgvUFzO97qpJTNadliUSvmMBnrDFE/hIZ1RUCbZq92lcSBkgIBhYVQKu2fqnUAmqIw6m2JheQ=="/>
        <s v="Cmokso/YR9z1Bukqr4Ia9ILAON3dv/Uc/GoQisBXdJqEYC/ZORDiqQFf63t/5rkmiH76WxxK62sEo193tMes8Q=="/>
        <s v="bawtaQgQgbr29fTzZq1Uurt5pAKxrqttkQ+BwK9dlT4mS07AwDIhp8q7FeRIZfnIZQT0JzJRb2ahijTdwO7HPA=="/>
        <s v="y/teKX8nbIu12IgqsFTvIV/62SKUWwrsHWGFi4gudl0yHkBqSfcyNKXYTdT8s5YBtROYswHE1uMRw0rYonxvEg=="/>
        <s v="S3YwEAACpCNY6IQIBVKAtlEUNBU/yV9zmZW82vx28ZyZlaKilR0ciV0u9SQrBjZv64F+RQQTVMt74Y3/OaXqnw=="/>
        <s v="SKuBJiOGKq1Ysxe1R+uBED/qVdUZy4H9LM7xiUQj+V7AVjxWiWk7fYoiRm1gOyySrnUaJIHejTjz8QrfiXqAgA=="/>
        <s v="PxsMWtMa+Ualdu4zP/Zl+hXqLOkHbIoAKesECphb5zmoNemcequxf0frHA4sAG3vMDN1B4xirf0899pd1DeQ5g=="/>
        <s v="lLQ1+/VNMMpgd5+jjVpCgG0vPjhjtd+dvQ6H3vCqFb/GgrYBXOwLAKStA8VTYQIJrU3mNQiRAQ/PaZ6owC53aA=="/>
        <s v="YMuf52xcfeZfl2XLU9PJte6TnxavayhWUB8BTXI1EE6x6Qhj/CSUJuqy7s0YGKjlowkM8wr8KD+YCX8uXisSMQ=="/>
        <s v="l33XGckbFgLAvJhzjsAXk/ZtOH/UvUlbzQbZb2Skob9rjAvDWymT1USh8k9Jswqhx4dY4NLqzi+TpG7TQEM3Tg=="/>
        <s v="zSaIAP/8qP7INR9E6bmVVyc2/bRvtCiO++gaHpkEH76NOrJls6/zYsHWMf3SbOf3US4sk8SY9M/K1AfRNOFoHQ=="/>
        <s v="bbbY/r1DydLs+3wdXVOAYIzNy8BiDvsKkb6W5Nx31kdFGZBlyXHqTdNi0aKP6OxhzJuW87Gk45SSlFQU0F+mcw=="/>
        <s v="u3ExybnwJLkx87SaOrPuQ+g7FBT6qy/Dbkd+sLxpMPa1yBQ3NkRZc7W7jT1ZKWVo5lhgJsLNryh5ANMzycDdjA=="/>
        <s v="zt/MpURf/wXmk+eiWO6QTHplPQNI2lUMA1luDnnQU7oDQy1f9u3RZ6pJHv1DpKxAV6RkTX5P8tXtYap97kX7vg=="/>
        <s v="Do8CBGDAoevQa5v3lZhy+1YYuOk7FW+fv0e+zwlHM2zr6dCrzNT6CdEhLiopHb91bz2vkvkIN0saLZ/cvnPm4w=="/>
        <s v="X3ebdMvLocJE23VkIosJXXGOg+zDl5il1rVj0KAj8heSnK0llJyzcSGm+l91CJtRpXQ1x+YMgfnhM58T+iChLg=="/>
        <s v="JzSlITrIJloxSlSfzkEcovcErGw6wMG1TG0HsV3PZ9WyH26IHcMIe8iKUuLDXCjt5x/d+J0SgiNPRDkpH1lv+w=="/>
        <s v="TxNfTA6e+cs50QAn/SqJTYj0y7jrGN/x34QWzMr5DNIda9iJqljGPblFIQuAtcv5Z4ZicPcJEibiAMIJN58LRA=="/>
        <s v="QUwMdEdMb5qDNJN6pDLEVTlmfymFXTOK/+gxy5SuVdUzrIRMtykJuHN8ZrHeQO7rvvPReYZ+WqqVP7SAgoStjw=="/>
        <s v="qErrOAhX2W02VUXyk4vikmNrXZTLsoTRx6ripu7+rBgF1VoCPIgXa97zB/lhOmegtzYOWj/13hp7b7lkUwbIrQ=="/>
        <s v="yQuqkpp7ttaInPG6TA1wxUd/LfBVFnUOnBEueUMX1RvCV6ujnMs98SOEO5rlGLDjhMVad3HUZDYOyniCpJwYLw=="/>
        <s v="8gqOseqX/8HDd1lijPm4yQvwv5WORkBA6FcqDOCi28pc/vtmZndYg162pXHi0FPqKiv+DJ7h0NBGNL4j7qokMg=="/>
        <s v="yzPw16so9wsV0xqyGXIkSa82EBCYEC6y6uXy9SyGE5HWX7OqpTHhotW0bOK0P2bu5m1XZobVJfxvEan/H7ZQEw=="/>
        <s v="aCs+JbpUrxZz1chiVLV4ijWk3Xr1Rbj1+0K3XsG586KpQExhjKGNCjFWUs/vQBeJcOf6s7dohfyJLxjLNHgCFg=="/>
        <s v="zy6v1CnIbHZvWnB2Pcv0Tk59EGYtMZhusznfn22krHOyHbIbU8OUu4743/Z1Au+DuO+gdsQBwwFYnnyenaYRUA=="/>
        <s v="9X1fntkkb8PN+N/ibP/X0ujhn06TWySQxdblZbZO1HvW4rcEFxPnDu7ir3kNAMHEFRf8mv/zjp67lE6olqhTjg=="/>
        <s v="mybX/KBuWUm/1Qt69EbFIIAFZFZCpgxnJZ+k71pSwAY04DCK0PMmJ4TL3UrqNCIkVbZvMwURw4SvIk+Fxn44LA=="/>
        <s v="M9n6jiwdoxqIF45jHdVVHGVvZj2kNYCRUXsaHPy72YI0Mj9BdDSur69Lwobk6R9wj84YXFT8kcT003aRPtsc3g=="/>
        <s v="mcDBtOHWQOpsgSVCr8WzUvSEDMBDoJXjAuqNMGnBTXcnEwAo3ZUr2IVXUNhCh0+VyZDDKDNb3s2/IDIOxep9eg=="/>
        <s v="GlwCs5PEFjxr3taF5zgOhfpVJ0zBLv5MDfg8HksMozt8DKlEl/b/vVhAG+caGCTlko9NTNpUNQZOvKx08usdcA=="/>
        <s v="eTiN7dB4x19UI1ZE7C6rLlo5dVsoXWNxcQCU+0FS0BWPj+SQl7+Kx6o4WQBSG4Tj97/E1Yutp/NrkwogZokBFw=="/>
        <s v="uWMXZLwu/uuwSwz25LNEvl6edBm6q2no59UtS42sVYsZYIYscrODe+0XthAXXMTcgt5wPgsInKtO2FJ4vpOiHg=="/>
        <s v="Xoctjw3s5wqL9/4zG+vW/jzpL67Tq8iWGK7SoUXpPWT9D545qVnGKB+VEu0WAMTQ8X7xqmcAAceWsmQ2rIICKQ=="/>
        <s v="hNWudN36iG200/g6oH7VA3aPfUrfdsouMsqYHIsrhwMT3sj7t6eHGRotKy+kQmccM/5XPYNPE9dE58KeCaQKaA=="/>
        <s v="95tRZBodXj+nO2bYevG9+AsQN0UPEectHHu2znx+ycwnS7rrjcs4YRc2hSF/ShXCFLcT5nOAQkg1SFfOs+1cvA=="/>
        <s v="mTOvGPvFXBz+KTOSB1Ox7PuXFuomcMkZZ31UMjbHlFMbp97nate08OXuN0paRpovAcfIgYvlc0EhpN+uCOHEXA=="/>
        <s v="b9n7KZ7qViFyl2BgsL1j4wRkiy8HYhYvYiOw0DCoYdurcD8AdpeRmVUGyJ0br7axcUteC4sANzqUmF4l8cbd2w=="/>
        <s v="Mv0J8LXcN/9SbV6WiMN/wX1jJDphsVg22xWAqr2XhYckNBBB3Okn02GwlCDRo+fQk3RGzXWdIYQooJHT65CDGg=="/>
        <s v="+fu7kQj4dTYyfCEpb5A1ckAeq1Gvbs0xDq4CJyZQ4uAuZcbOBS+qxkA1/Xwmx7uzAwPXm3dYCxztyrGPDGGNEA=="/>
        <s v="YAK0BXz00VLz3HAvmg7saEireklQx+5obCHTlxPrh6HDXzhKeEijZDA5KieQwBHmphYD+JJGrMnb3L9P/kG3FQ=="/>
        <s v="QH4YPdYf2PANM8EESw10DyRBh0A4ePnMLDZaB7GMrRCXQNEXQium8BHABs8VOvHsuW/tg61cBOGj+rSHc2YOTw=="/>
        <s v="1P+Tlav3xHOta4wA57B65ufnOnluZ+aOe6aXBaYk/Dho3i6H87hkIpLM6DOi037bonhvkHWkPZMTnXeO0LLPiA=="/>
        <s v="/upvMZx8n7LCebgJJ0/gouvcxWuTL/Pf7br7tcs1c20Y/qgE/27RXYnwcfv88juWZPOq87JcHEBfwqKKmiIE0A=="/>
        <s v="2lbtdfeqv+knCK5/9pQ8Tf18k9p9WwEPopsfDCN7xcfmcC3dx6eeHjHePWFQfOaw4s9Sjs1S2Bfs17pN3643HQ=="/>
        <s v="kZOQ3PMf7jGCLpXrZn4V2ttlNlxjhKTrg3oRVVdN1BQE+nC/T9KvdnBbeEyIIexLp7wwi0Xwji9CZJbYVG0vxg=="/>
        <s v="yEjlHmF0n4d2Fy4QlvVqUFSGeClPPAEJS0RRiMVuK6UnnLO7421d3EXCLYQBNFZF9WTK2vZ/n2nVLqf8T90VXg=="/>
        <s v="oKbMb1XghQOBhXxnKUwukGzarhaOFVjyPMFsJ1MexVLp+40k4AA3HhW0+OmpUDDRvIv+YB99CRx0hFbzUH4ivw=="/>
        <s v="tJEp5OIxA1oJ4Q9Ff8iOmiIHBWxMyJKBC6jffkN3FglND/Wml3wUcWFyIiAdbkujLcMiiA2DdXvUfp1LjyPlnw=="/>
        <s v="GtPfMvyV2w2I/Kjw/KhswpKDvW4/LC7PBCXP6+j9zJMU4ox6+gkv58HpYZhXjuRkm3Bh9lwwtpdBFgo0kU277A=="/>
        <s v="nCzRFKRFmpBCVi/eKgsnD9CYO9m/L8bS9XEKxq48jGX6rWenP24oXNfMa3rbd+lKIy+N2NSWXGZn37MK7o5kXw=="/>
        <s v="me5q7bZf29heT7aoZ25sayFycH1hHrJ8DaCSNhHgUu1SUSKxR9G+d7AojND7nPCPhitmo5cGT0v9gMiBncXeCQ=="/>
        <s v="gUYskPxkvmM2Bf3Ae9USTYyCqJpgjUZpmCsIPHiFYrqxDuJXlU9MhI3pZqE98e+f8bEpbvR6Qa2j48XsRRst4w=="/>
        <s v="n1YPaWSHejIibW8+UfU7kaXlwafoQcwV/NygzSNJvwPd5x32I8QQLPnbAQvaxuan/f7S9PHIubbSTBBJizVpDw=="/>
        <s v="7Pi4Dly76OqKN4tp/ACYbSCbyQ6kfEzziRSzCU32+99sOJWvIy2wAHTr1FApU2vnn+yJcIVNtxB+6/LQ7tGIZQ=="/>
        <s v="oIb0v1bbZoHj37a4HN99Snq+J0Z/MK48AYPQEdtwdxaQiiYfEaDHT155cQTuFSamURylBBgJfb5HRqzqs6gvOQ=="/>
        <s v="jSWo5XcrMUCK6px1qJKIPxns2dMaAz1id32cijNGgwIgzWioIfW72y4oeTBeWwsvT8z9BCZm7UM5IExVhsq+uw=="/>
        <s v="71NeNJSARU2+27x0M2RL1VTm7CCmxDEZydu245qFM8Tm/sqfdRCpA9zcO0lr5Un/R0+QNg4yn1WSBU5QlSJBjg=="/>
        <s v="PHmPBE6R9iCBAp7l1O0pWinBT2TuF3dky3VkpH7Fjca7uvku9qc4njpDvcOTLs7aT6eRLeXm0UWgxP1n0TzxqQ=="/>
        <s v="fHTQvdA2NVw27+u4I92ncOpg94DlXbzyFkBn2YZFuvDYW3omkjiGTI8hwkjnH3Cg5SR0WxAZ+yd3qnx5CdX1mg=="/>
        <s v="E9tUCxVNfQQnYbZkj3NEmoZicm9wschkKOFu4+QLN3rhPXtPW5DFlTKRvtZtWTFoq7AdDXnZPMp5w9txa5yBuw=="/>
        <s v="oRZO4rFmpJftxQX3sbwxXlnwOSWKY6UWJBzYod5mz+lU/eHk2qO7HKXIsG1xIzoVNEyddO5E9a6PG68Xm+d6GQ=="/>
        <s v="cNgqTYGZHYgQCvNRBzGcuuKonJe7Pm9jiUuudEo1sHBwOCziMeBonWCdil4setty4jMJkrolOd2LdvMaxNzFrA=="/>
        <s v="2YKjv6l30Fv5SevDbWsxNHrocjfn9SeC/XPnKChTIhUrWQo+C20LvgaTQZ/svTb8L535K1NAOdbkdUHhcIz4VQ=="/>
        <s v="wXVKu3k6MEK5Iqg/M3Te3AZ3/gxrAD5AkPE1y2+YuEfkTg8h/b3aZL7/cN416sVZnB4Jz75fFkjT1rz+ZMKW2g=="/>
        <s v="1tHCBmPmhIzdWhqR7Z/GoP4q1n7pl77VTjNgzcazhhR089xS+0zLGlZWlu2O4IamOcXTbWpIwJHNgAVqOvYOOQ=="/>
        <s v="Vm8sJK/AXQxxVetM3qN9Y7SY505rsWxnw8vfKi5aB7zs1MZUX3JnJ3znv369SEZ7Av1vds2dm4iNbfymEYYHMQ=="/>
        <s v="X3ealWHt6FaQvTCoiHTz93O+3o0JLVZcoZzClQM2Uu+E/0qM6seO0wQ3xL7PQXJHlV9Z/SDkzCxqtRJ7u4ydKA=="/>
        <s v="YxVJtXiuruVPKdWSNphncoxSJt1mN+RIKNMDU5WsgPL/IG/mRmC1gnQC1oKs+qpJv+VidmzL8dkzamB2EyQ3hA=="/>
        <s v="GSeX1zpntL4fV6HCjgk4wzk5/LE7BLRhC8GH5iWjUw8ud+Pkq5dsq1BJM0gq4pFHo1DzURSJkWk1wUmSBcYjew=="/>
        <s v="2MmmjkU1DanrmOm9inQwSFdKOpJvNBNkeSQetXwyyBI9NBuS6pkKGNQdNX9fHkzp3sh44TW4R6F1sqUJK2V6nQ=="/>
        <s v="M8uQXbj+bTkM6Hoa9oJpd2UaIttA6Gwiop1qofiJ9eU26MC5NPaS2bUX3dM0R5VBT3tbiYN6EJraHAkMv0rOMA=="/>
        <s v="0Mfm7ULpqBaABIPz16WLp2s/B8fQ9AdJ6qvqDgt6oq8dLt5arUoeAt71zJ7nxIzt23CleWIl7nmvSYbW7421Nw=="/>
        <s v="6+GZ1sBOCKd3Dj5/7BC9sa4UDE76qoBJI/44mIHKloByN4QhEU7ruYcy0/5xNagM2+dTDObLwrhf3FBesYHbwg=="/>
        <s v="qTtLuyeQ7m7+uLEE4tLv9GnnWrwvaF3+9+kMD+NGey7eXkWRJEpCC1iyJ6dkrkfzRSvDyocWiIrwYQYQztn0Mg=="/>
        <s v="fw8v47AnhTsG95TeWetPsaZqp8TWR5RlTCKtQ/V8/Hnl1VPXp+PL5cVTN8sPLN7IfbwfQwMdZo1I4yKdoZBmgg=="/>
        <s v="XXcn4ArqgVJfYoQKdS2b+92nsxOrY4PV8UqpXVLHv/ff/1UWgXjzwAJLsPguBaHfnVZw7EWJ19WNOocte7r6bw=="/>
        <s v="KsC9Tl1lo1Qlb7W1uDSRwRRx/8n228mYZABPdV3ldCgIlL7W6kS/8HxHlrrTyS9n00sctMaopS7fhDPszh1MGQ=="/>
        <s v="MrhXKXunHCKVwXCMsrK6dBkTd5PCkXcexJWXjsI4U5571+rnciQGBFhe10M11VLNtxN7pd29MCXhqKlq6vtvoA=="/>
        <s v="a6LNYxhf0GBLHPhwpx5OrzNrt8ZaHdDLDXX8RymPdwRSsPg5JH/LXAsoUpPzpjZu+GKJbgaxGppAkvqO/36tPw=="/>
        <s v="pVhL+aQxK+WQlIETw6CSYtdZgupizWnmHSODgTX3xCpS2ndnvBN2/NXUI3Brc1NjMkS2VRvOa3jPm5eiBppXoQ=="/>
        <s v="FYcIf2qgZw9WolnqurhZq3EUqxCS6y9Y6Sy7in+paHxzmGjSepniApAgJADHO8hFtqp/OFEkbeRG2vBQNtmYlw=="/>
        <s v="w2ySKousF8a4junWR88ziQ3Y2UpmntTxV/VXu+ioofPVFzdi+BGui9jIdpv5t9UM9PEiNZyNhNPW/sAqmmXJDg=="/>
        <s v="q2phYTH2JqBcbQ9smomx+O6rneNU4LtWC+rcHrEcfkJ8nNaRHkTpryT561Sq/tevEY9BikAdmHIgdN9fj37S3Q=="/>
        <s v="rZ4xsg8gUVcEfH6E1VmkB0IQZBL9x48L6eE90kYSFPPu/al2p8xc3QQ5+OHoFae+uacRJAen8kXhjx8wTGyKcA=="/>
        <s v="7cOLvB3vZOLJ6pzOlnB6oPipVDMyGPxVKyR4kC5bD6/sA6l+GDfqY6qTTF4Ou0XfXuqVaA/xoU+AxaQGEcM7iQ=="/>
        <s v="JmGSMDIiz1GFfef+l0/X7stmE+gBOFGz3tlk5BKOGQmmJDCMrCR/09J6P/kv0PclWVDiM17vPK4af9HY8MNlLA=="/>
        <s v="3yJ1EmB5lx7LBetDi2T7qIL8wG+0w3h/IW7IlMBxjBC/6uGPlVHuu1jL1DX2/7BZEhVvM/+VBsbOYqE7RwGhow=="/>
        <s v="JSXtS8u5LrYUNwi+PlqlHfpoNIo6jDF71tZA9Sa8Mlz0wo1Vze3sB0cIsHPBgrYFZs5lUNJrsztoKqjW1AXELg=="/>
        <s v="+1KIVQyKVV24l4xPmpJ+oxY9Zvy07X09E+6Jueo4UvUtlP/W2ShQYmpTyFL7Bo2EcBIZkOsuYaaietNELvl1Ww=="/>
        <s v="s3jqAKVG4QNRunzzDh8c5t3dm7f4GQB/tkUowgqEdtLhj4HUoc5cc5vM8Kv4E2pVJRA8KsJ4hT3SljWw2X6EIA=="/>
        <s v="5CE1z/0LeOF/WwMCnXGJvo5xhj8dEd97YNfarb+3+lRBa99jdfJLi9TnkBQ858PeponeUJ0kz9nQPmqowW5GZQ=="/>
        <s v="FIqiYNa6MJ/AGFLuEUONt/tqvdQDfi+Ohfu1OoWbUg6yr4DD7iBnG5u1xShkLQG5I33dGnRKEK2n42g4tsEHSg=="/>
        <s v="aECG2+HI87/kQa6/bzzGwcmyIwKsP4mWJRyO6vWwJ9E+PDFk/pngL1/I4AqeIDcpxz4WE1KdDGok4s5QxCpslg=="/>
        <s v="xBLdNm6Y5ZKdxMXQoNmQbBeNUq9TCGvK2vYDuMbp3TIVSlQsVYf8lesneovUayOL6xCpsL7N25C0nQbdd9vvqg=="/>
        <s v="ndiXUTgwumrl8MZk7RlJc5yF7yU6/CRvWLdt9bd0/sI3l2mgCwzXbFlKNxOh9ZbmZ1uCeh9y813yDPXcDiyq8A=="/>
        <s v="/Paza2c5oOEAesbylLWBPU06gJwyyeofi0knIgui3HVgTnCwMP0emTgXP9wgriYmJsFkZQFC51F+meqUmRdgDw=="/>
        <s v="bGuW4eSI/7pQP+e9+wAhNNC5MC0tUIRtJnmOGTUyjL6PoTS/lW8h9gDgQDxpdndyaMOZi4EH5kypz2sHdkdVEw=="/>
        <s v="Mb3ptcgn0m9i9S3UbwnvnJb1yCo64PO0eU3eVi7oq2LGoQPUbRv2+fjMByIeBaJYfX3DMlVCWexXlXjOL4Xiqg=="/>
        <s v="HnmTfJZHvXnV5lJlIiV8KEgC+zUfHlnpmcfES4q6f0XT+kCuttJlXikN7T3GZwKQaoJDc0pyz4bYuFqKFROKyQ=="/>
        <s v="hZu7T1VwAkFcRA3yo5/GdUe4VOSsMPhzsdO1K08gm2h2bbIPY+yJTwKaucfhtCjy8f7lsE5xOM5pdRMTvgEldg=="/>
        <s v="gqi4bKFvCOhOgQl360wK+nLvSc+KHvRkrWliqCjHa4GfE7LLa8NbGhpRQkydLCssQut8HNIzElb3WAQ7rY2sEQ=="/>
        <s v="X8Dfs4AgVoHOHbCCk2xxQHOxtVgKnMmQZ2XACyMdQ4iorrFpS1OLHkv0PHXJuIjsmPULEKQNa2SsaHlchauFQw=="/>
        <s v="r0W9DmUmDjOXvQh0deNDObAZwGS9AUv6LP/mfG9IMmKNnfHMv1FkGivoTOJ7O/s8H+ZdalidMsrdGekH+LB7QA=="/>
        <s v="kLlBo+R3bbSt2DwYz1nOFiL64GgteL/d/4mCPqFVhLqObV3If+lXz47xez6svHCbvIkHX1pAndPbSlyOA0dD1A=="/>
        <s v="6L565IiKwRznSX2EwvfEbWprvc2NQPZijBE9PE58v+G/gHGdpToF4F+PtKCkzAzoZTcNhDJjslk1qd2ZVgTedA=="/>
        <s v="Y1QODsKsFl4yMbWYYO+/C9EdeO0MDmRGyiyHuFZqc8QvdrVFUUPdyeaKGeXNvRVwmmmpea0fSimEWaKvN08jnw=="/>
        <s v="3imyMd1IX88fFahb6D0HZ/8jNcZd7RcONgN3WfMpuDZpymg9oEBHNgUJYwyKebxOjEkBMwWboC2+2mxLXd2bQw=="/>
        <s v="IDLinNgO7Pm09qMxsjE2NC5quGJYrKiLnBbvKGFqzzijA0/hY4DYzL3vAwi/hl1ZgBbO9Tbn5bnJI/qZDrtjWw=="/>
        <s v="/ImrgjEiFMGIZCnP91sb/13iyRgFRR++QyHR8Vz/63JUW2P/t7Pka7NVYmcolPmCA0suJkvMSK9kHiH6+6+oXw=="/>
        <s v="k3ALyOWrrZ8m77eosYAU30UsYlJwRwWi2Evp30vkhOvmEPjpBbmUgMgmpKthO2sYGVO/AHaXFIucrI8IhwbLMQ=="/>
        <s v="XGS4jsL1c1q+NlHBNwnCbqQcrUOd7xpjPLMEjnOXyciDF1z4H2DkR+MOl5O4eGRuCGpxh3J0CEHif7ViaffIQw=="/>
        <s v="q73sZvqNP/7yk9hxjPobSRoa73j6c9WwrTPP+ah2mNKtSD+045MVpoNt9ozGzg38xMeU/nYxQmywFTxbo5+InA=="/>
        <s v="SHg2hnxfUppht9xa7Gkka1FBbv8OLbVBuZ0Ho/XzadyG0BnzPyCbXyh73FkKWVE85IAntuqB9sqCTMmF7g+Jsw=="/>
        <s v="aGiukG4prLAvEoKYNFzFOMQ0v2qZT7Yh8+Vh0pE7j+ZHGlaVsNRlZ0jrY2KkJ6VJl/iIXZqhW8PtKAYL8RCEpw=="/>
        <s v="gD2V7NT7XPF7OtYak0Hn6tyQuDLBQcX0Lu7GoMugUddIihUdw7tA2vnOHvL+V0FPkWUUdO6TWQkz3pjWMTm10g=="/>
        <s v="c9e4awwWx6TJc+z7kHnctIEildUM4aNnc2xCmTZOSZmwLXiCU7wK+D/+/T6p+YHnJMXXE/5DIqvm2aBR3EdA3Q=="/>
        <s v="/4BzC+Plg1mVWZvUqfvdDSkHFCp1aqbwdUi6QVv4AFinsTOgmQckivfUHtn+CCijf9u+6pDX7ftEYoLNFCNspQ=="/>
        <s v="LWI053m5p6DzmuSHSHlFp8M8lYjf9wUoKwyBGqx8GMu24VgXn+y+6m7nEXbr4GEdYgTKLAbDUwq2RoU2XrnkMQ=="/>
        <s v="8OiknLnjTnxcEIbQ3mwkD+67kzQTrwfHUYZ0bniF417yp8fQff7/J9vJKCDqkRWzD4JnJyN3pEgBVa1ruAA5sA=="/>
        <s v="x453gpVbKKUx4+G5OnOG2MTKCb6bdUl9/RntEyoAGuUU9EOhpdu/dvLZWDBSn9VKY/nEaP/PneXfG8bOvn9fWw=="/>
        <s v="yytoMjA9hwoSIMCSmlmOlhIFOrdiRKYyQDPiP10w1MQdFpeH/Bo8z5/vp/pCLad1PB713wUd39TT5GmlKb9o3w=="/>
        <s v="QbYQ6uyJ5z89VqePn92GH32OUR8XrbJTWZ2Ays9ul8JFLV3wCL8PGVCTxxTUtafy7uBYsGvrWPwIHtGlOwVpKA=="/>
        <s v="RsmTAxIG60oG6VEBcx8jwSMExG12GrrJQ1elxONJr9mbhtXATQk6agJdYC0V1cdjNxmP/dcdF7tJo3Bse/74EQ=="/>
        <s v="btlIHdyqu+vKH7HKBD9ihhOIHR7SgmlcGGQyVkLF7+zA0TwwmvNc9c6LhJ9Xzhe913p6kI77kAB8rc5Gaoimhw=="/>
        <s v="KuSXVtLlN9ygnsK5I9i9/MKBeDmmq87PERaveXVkB7hxuoFF8AxQOoAeGXdMM5G4sq+8oo/XZCy7IPFLbp0+eQ=="/>
        <s v="tsa/kPDtJjKTb8G/rLrNDCNWt+Oa4vu6x6Pr0vZDRMpy9GR2clkF689x5yUIpgFmuAsMwdONbOXsR3I/Dd0viQ=="/>
        <s v="N6v921y/IrtPql503lN95hwCGP64tbjkNLJxSbFmvB0D4S0tsmI1MmYgOPC0N0bH+OrkE2WjZ7g3EaMseBBtfQ=="/>
        <s v="/qDg2LP8lKWaoeZM2sA2qZX7hHtKAykfAO4Kqk+Yn3h4c38Z2rjfb3kn2DlRNR22gBxwugERmYsmJnUSzPXQTw=="/>
        <s v="mvIppgNUezNm/zcCqV1fEuqXJ1DreISCIVy2yYyCkWE4ZNfHb5Y2cCWB6ON6Dr4pgSXgVwlgklccmOTmzgSOeA=="/>
        <s v="FhezzcPywEpJqpfVkbaBySOTJINzTaHI1fV7s54HuxzqauJlCs+ie0jPlwedjB2WHBpoO+sZ6y5/gTWe1sv34Q=="/>
        <s v="yKLnkx9P2yR8I3qtr5bE3L7jZ7ezkWyXP1IsVsrcuhI55/kdeG2VJhGJUxiqymi6Pl7+8ZDKb2zxM5sCfvatiQ=="/>
        <s v="T2Urpak2hucE9lm4UuxDdd9ptZKJiowLl0cPDWlKmYuMWgPD5DDEwxrqAwpesTFUu1+N85lDz/l92xGfHB8tMQ=="/>
        <s v="XGRESB8k4dj3qptOz83ISjYbK6ENIyVF6WefQh3KNeXW7RmALyY21RPKhkUJjhrMlechBACmC1+G6WiZAxCkQg=="/>
        <s v="YUJLTyrtH6VS/vyKLlsHx2HLoYitkMmOUSz6ODfh5m8gH9jO47Y1iBqcOyoQuKrRs54mApOmaHjtTFrElayUAw=="/>
        <s v="+6/nxffN34BMZd/XRvXaFM22Xm1RXdTySlDm083Y5btr7fcdrol33/51Rmp0xp2nmWw0Q3dRAK0U2PVcGLudrg=="/>
        <s v="XHItjnUW3RzBV4XW5VHJERFrBsQ3/FWo2Thr4EnOw1zpLNMKQijyf8CdEf/uSScyJPQuuagZZSVVwLEkuBaeBw=="/>
        <s v="7nVS6jwMa7mmPtttXvIiaLt6KYra/c+0EF3NXUAXvglD015B3KYBFyUsL7qXvxUIXNwkiBD7ahr8UZuWvbJm8g=="/>
        <s v="Z7JI0X6Az1xZvZxCRKBn0nXq54CJmO6Bax39BLCrV6ygFcSgcqML+DIlltQZ7ZQlM8kgarTSRbZpdhkXmo61Qw=="/>
        <s v="hbwrz1nFBoRAjedVU4+bnc+GuM6ZcfSlIqLWUESqrZh4dMPiFcQpauf4yWOsyJP5MPoBR6bJXIcKj19fIWBWGQ=="/>
        <s v="4Ve530s7j2Vpo0bE7lecbDj84gYE+Qdjwe1LZxSC5Om6ankAZ+HtBWz1sBUWez8HIelErRxKcnoN5zx/0BvEqw=="/>
        <s v="6nP2AeYHBuEE/Hu8FKKzXBTuzcs9iJln/tXEU2ToxY7ihNeEsERJKC2ilTGksWr/CyZgW4CU8EJ0yOIOWwBFuw=="/>
        <s v="DzXnmKcITWdcRffojH05XGac4HNRx2Mt3ln4rhPnD8YM6xPqsaj8XHJ5k8bRtURIfaYVYAVrTV2r/cJiFmJ+dg=="/>
        <s v="uvLHRdUEqruEY23PfuqKPwkOgG/le/3dXqqgv54SZiegidVo0D/K5h86PaHk8ylw7fg6Pz0tKPJvl1YGaNI8aQ=="/>
        <s v="UgiY/kuRKXQY8HaJmqpjSYbG1GKJzAp3JLzMyGVaDZ8FfBvGnkG8PqWzD7QFHh4b3APLrPEU4dsWEqtg6yU6Dw=="/>
        <s v="0/SKzJ0021bi+F6bw2QIs25RIHXoCnP5KtvEld8r302JgUYf+8AGnMTBeuVpNvjdu5UBEUbXj5CANlMnFWm3Nw=="/>
        <s v="oCFSuKr6tiOsB5MZ3TArMuo6mLp/0TmUkm+5MLHgnkbPX/IWc3tvkJuPAT5R2MIWX1079/m6HzVhAwAs9DQ0Jw=="/>
        <s v="mnncO+RnWGiGsJ9AfKPNpqSrVvxKqJzHmCb+7lk1pXdqSiGxhzfSiJ6487ShqSlFWRf97frJIDG8ntMxXma9Pw=="/>
        <s v="t9ljyK3MAx176RcljR3WfIcLxvJB8H9dQR+CPNePNs2Q5UaSDMyhXqRsXZtlF6lV70yquX1/mF8343z2+046Fg=="/>
        <s v="Tvk/6iUCXID/bLl9Kkd8e23ow3KmtzALzfTTDnRdxKUps+F/fNOqmDX0Eb8DLaFRTQDQxNv3rbVhcStSL16CCA=="/>
        <s v="yo8mgTjj6R4Hhl1ghrSV4xsa3SF97QoYxj4Qal1Gj+tWvu2NRj6sTE6Ya0YwfxwYkK4ejUfuRO4EGg4g+RgXow=="/>
        <s v="zcHnhrQltvtDGQT3LbqNSq80jb/7KNQOHjk3UyHG7XwJrGzfiHmYdB4TswCCGOdiK31BopIyg/BrIBH3ZcOQew=="/>
        <s v="AleGum3dZhRxOMCR2NSnP7vQvo/tWxZhfAZUnaJSulJqzmUXmRnfoIEjXO+c1sJteZszbT+HlAAe8/5FrpqOsg=="/>
        <s v="RORxSkKqoQwGioCBiolfjMZjGSqRPe/sOg2rjqXIlgAFi2Vnivg9FgQoEJu909jiqjKNbGmRGMy8A4Y7tVmefQ=="/>
        <s v="lPiEyi9jhkwBdmprMJO1/JHrdHPjf+wOXvo6l95v8J5N+i4KoAeE42nCMVTPZUCLa0BNtvHmmqjzx33KKxjfDg=="/>
        <s v="MMWmkFXRzVxjPNkb8wOhxsSM5oU198Om3epXT28QNDVjcjv6jA/R89Rmofi0ikzE1+Eb1zhlMCn8massyXhSPA=="/>
        <s v="Bd2AmC1L2TBPkGQX3xxQpLxSWXroYkeVxLBTGzltyVcjzl0onPovKQgnFf5wu9ZztMN4KwEfpA6zOFsw48STLw=="/>
        <s v="snZ3RciZlDiEMjjnGFQJAhP2yzCTCsFUvryWbvlvI8WbhSfLkLKA2Ki5xVsHO6USSHCx4fax5WewA8OCRAOVfw=="/>
        <s v="OfTsPsKYa3ymBBHX02HW00F5oAijELdSyDy7uAcQHNbcM8p+nEY4Sl/2iZ7gaG5t6qXZXj52z+GfaI9hXtEUmw=="/>
        <s v="52EkJh8C1YHXT7+vXxHGNcOpkZ4bvMEevjIbL0TorxlielDsAsa15LRue4j8puFH7N3Fnt6x7Y+fmgsOxC7B6A=="/>
        <s v="b/160VnMredXkagEqfetLxyPgrhyhv6jh4uwVH0vlL2hOqnkUxpb+DGXbwC78PnVwH+3fPvcrCjmwT7jrilDFg=="/>
        <s v="KkXoypy2Zfuq1LFWbeQyWT2rQlW3QHtD8kq6/ROM/r9Ix520JWA+S1iHOskB8h02FpxNUDSQbKjstWAHANzJVw=="/>
        <s v="KMDQNG8d8MUpurAXJUHm42hxWpNQOvoTZm/crkD5oLzfsLj+D66W81MIF7mPpUnBiGdr+McMBBp3ynbK4iFl2g=="/>
        <s v="9D0OTAS/M5imjO8v2BdxmysZbUctow0jQOcAqTf24Yg6Jv7r0acW7BSDqiH0bNk5kTvQm7qkYaQJgYtGsHJtAA=="/>
        <s v="O6vQr4nOLt7USmqGqOOa7hfjaLzNpqg7ewUJMIaQw1B/0s+5nm+X238YSsCiEM5Ld1qt7TLN72kJ45PsEu23qg=="/>
        <s v="qnlJDctuCuJR21kYQ5hR39P48rJ9tcODs+v4re/xnbSYc5tgVN84NCmzG64O/XVetkWoLCtB6vzsH91unZ28Dg=="/>
        <s v="Nvm7TfMqoRrHEFbIoKdY/ttCiqaK4L7a4uvvFq3x3JHLuN4myAQK2zZIArY6yN1jYESnOT7C7qSbCNZZObLDEw=="/>
        <s v="T46q7Ve8WqOmkbKQT6t/Gl+eAULVBLaUKHnG3jwl3MmGNna5QTgYNZn5bt5kaCSV1LPeJPronrfSkK328TbvVQ=="/>
        <s v="ZyYqJ7ikNSWW6t+dOJXbd7dGUD4hnttC8vt7ZiMcFuZ4cfqZwzYKAKM3QQPZvlZqtgytDxYOTgVpHZg6kt5cXA=="/>
        <s v="ZsZIXA+SQ5z3wg4uSs1kD5h0BQhseIPtO2gzyQzDbrBewiW4cBT4UiiNLOKi2BxVR4VDNXZYj/fnQrBrKhs3wA=="/>
        <s v="kWsR5lYUunF2VZ9wt6WrNUR+dN2Xs3kB2UDsSv1JD9rSzwJ3NB4tzsuXDNTVeE59bYLcFZ13wCBDiZbdiBPhZw=="/>
        <s v="Ew9D27s9cIYTuH7wAhqxvOWzF3ZEmTSuGKTBvC5JIzS2KRTWo8TUf2ZIGBjco3jZsUGNiSyef8g/1SwtayV//Q=="/>
        <s v="XditvbRvk/E9lw+UfiKfVFuF8pO6zLUzRp79x50SFRnexg3rMeTZe9igDg2KeTCIbv03Ef7yWYwF56OaVtE5UA=="/>
        <s v="7/IMwTxIFYyYLxyUqOkxV6k8d1kGUsMRg5zFlSZPtmzmn+LUHMRYArzw/Y+fBDfjiC6IYIN0MiZ4q3sVXjH0aA=="/>
        <s v="l/n7HYF0Ke/hkanTsgeozC9mvMOESZLHbXMDFsQ3ACcaz3xkwKNpqD6SRlyScs7Zr8RGO+XyK4vbQRXajX+eBA=="/>
        <s v="Ry/oEzMNq0riShut3Gnk6wzPjErwrBtFloBT//uxg7GDY5XvZ9PWw2fLYq6T9uQ53iHOejTO4mwIlqlcKmFwTw=="/>
        <s v="WElS1diqw83/1SA8ZLh2fy8V66weQS/CeXjS82niHeUYLpZkiR/V4ivbqm55c6VZBaKAssz7P1qczcqtrOxrAQ=="/>
        <s v="4k9723KWyXXvaIZEAuXQijY8o9t1vnRnVYrwoQW6spmVudvv5r0jDiRLRuLV3VoSvcIDBXCO2Nb8v51Znr1WkQ=="/>
        <s v="8bYMKsxTRs5xRgth17Yymvmz0dwzwKEubPTTlfbrrYnNwz/lmo0B1g5DqZc05w0y2UZwB0iK6kyU60DAz9LxCQ=="/>
        <s v="XLU2AQ5yVsAjcer4XmUhaX5bCnYtfaBNStUPTySQtqWWUbB7QwEAjoQOZevJ9bKqAAeHRAbnuwoapgLj3GbKxg=="/>
        <s v="nuUbMujjNKB5SVw9juT/fwm6CfcF0RNJAUtr/doaWLZt8lyl1wW7L8yhWrqOjfBYfZts4s/W7Je0F2Z2De0xFA=="/>
        <s v="jf3ojPZFpCHYnO0RiVBnJchb1gMPpUpQiXwhkVv1NTBhXRRxXkwj46h6XK2MNO92aqwsiUpvwvbBjDhZboBgCw=="/>
        <s v="VPEpMDJjYGdt8g8DAM0IOzhDq6QhUskci5sNQmhDNESxtEzoOCPRXIIrt6lYicLyzrCVuPu0Ei21ozbzTfdB3g=="/>
        <s v="Vk3EgUvHVd5elhTZQ3PySAXue/PbKpgT8A2Or2wDlH8xfySmd8EUGtGPK7+SWy0wbGRUNKDXQV4WrEsWibbPXg=="/>
        <s v="8KooXSTduDcyZC8gLsKNW94EL7pUVt4qBMqV7hpi/IvTZ2g0b6tma9kng/qSniG3u5xA4B3/VKfb03sSUXHjwQ=="/>
        <s v="2+MjgZbEQS5TCZdQOwyHc3jOWyt47rWdhmnrk0gli8W1cgXunSWJZxXfkOZwUcnb4U6KkmzqwfiWQVzAk2ZWQQ=="/>
        <s v="bAxZHVBw+jizmbirjjcm/P8z4bShAKeUmp8D/55+U7ZV/6UCU+a86Bm9+kFrV9PBUDerS6KgE1TK9/lY0BNMng=="/>
        <s v="FYCmccBDVtcYNUfOQXXFKJi8Wm5jXXtpIF/PTujI3r7TrBWQ4LBD2UgctyhV2R3U/kZyPvcpFNfFCBmyOPF5xg=="/>
        <s v="i9zW0ZfDWbP/Ny0f/LgiF9mTciTEOMRLVlHA3VUG1xVG+7VMMiTi8INs69l8ohQP+6SZpQw0OENi0YWOpVkQKQ=="/>
        <s v="Iem8UYCDpWwDAUK8MYepZo6QjYyasT+QTlCaySGuko2ph9V+o3hgwDRCZpjbu9Ly1hQYj8No/sxaa0Y6YlgwqQ=="/>
        <s v="3tiuPu+tB0/MFIVPW11tWGZ5lU/bk0XmCVYWrH1ExAbdgfnFlIFVFa7njgk3vZmI+h3ggi75AMcP1fSnGzFVlw=="/>
        <s v="58jEnyJrz0KJFodTFfs1Xmt6ifJGaopfpWHO8ATf/v0fEJVuOnrsDRpjxBZ1S4FHXcN7DgW8eqS0FeHCs2vqdQ=="/>
        <s v="R4g966x2R6CqCXfTvvejVfHczQeQZ48vqiiA6YDahT6plIubTKpKQScIh0/tuu5NNPJldL/nrsazrOZpoaLKrw=="/>
        <s v="daz7rzbcUuhDbJmKPiaC5aGG8QCU/+J88N9u0eNBavDJVyH+62fhAPdxjXitucYE28+m8RPcB0565pHwMyUsCQ=="/>
        <s v="XRH3b6Xy+mr5qokrhMxXSOw7rcSEBfE8zEy37AcjuP5bSrRjsFAjped/HMD47+GgD4Np+tEOQ3nse0w//zFSeg=="/>
        <s v="oBY+6CN1AG5eEA7r2SVycICM/HOQ1kFaBj57M9rigDJLR7uqV7UmFKloNUFhCSSnr+6qv6IOc6+ZdcaMc0ATCQ=="/>
        <s v="KrVT2Lysx5xIFVmwf7259x5K62AzwHE4TQIbdV00Qw97ntf15zD4iDcAs76Gfa0Y8qveqTW0l9rTDwMOBiCrIQ=="/>
        <s v="Dq9sjPM7dhWn3hSpZLOi8Tx89tVwJFrcYUqBDFdu6KVCO6AGEwpBYnC+g/PH88zKLYUZueOdNNjOcN3Lltf1Iw=="/>
        <s v="bxo9a00PYi5vE27HdUM7r06tX4tU9ZV7BrGgE8ucHJ9eP8d+Tgnj2V4W+0fVRX4rxCu09q7aXGJZRvFP30kiDA=="/>
        <s v="E/xTSupOrsnLG8pxnjxufwSyr9OaY2VyPAtkKO0U75Wu9tb16gYjkp1dxwdCznyf89Vd/M+gjjTxUbebrK9z7g=="/>
        <s v="Yk6Z7lVHtv1wqey68egCbKyh7IH3llv58mVJTFfc8VFhz5rPAFuw8iHNB4IvWVgkHRmEoyYEutNelAZTieOdWQ=="/>
        <s v="yqoXCoe7edo0AIV7lsYcDh6QAxNCwOZ2lKI4bTyNe88+D0jiIPpQwcfNT1G4aK9GtxKxrHhfNL6n2ZeEKvIKvQ=="/>
        <s v="YT4dnFMGAMaeBghN99Z9ceZx6pH7xlZH2XCFKEXwOh3y8TitgfGiJhEeMNxuq3uZWJoeWE/SCnYSYpYJCH/+4g=="/>
        <s v="BA0yZ9qsMdD0udZXc/tsq+wnvNi9hHZnNTGqm6XVKwi5Lt4+y2upv4SEqhkc9WMdDVntUa+QC/NIbBi2dH95qA=="/>
        <s v="JUMKX2lpRJnFc7mGzHPYHCM2IDVmYfjkqLWNtsPqZ0MrNrhdoX0nYpRiQP3ibVnwdrbXLxaMlI+tE5xghzYhbg=="/>
        <s v="N2DDtK2WRO5YDSzkU2ty+wW5j5E+lCkzibhP/8AyOOCel1UZUFuVG8/eN93RLMSll3Ia5dusobQd4KajNo8SJw=="/>
        <s v="EAXfiBcTCNydxsGS1aTcRb6CqU8ysQGSrjnVMwcfhDzvOEM4a7QxNXqpyuTnNCzq+dCp8iKm/vxzgFCWUdSTWQ=="/>
        <s v="uoloHYH5RzXVoRPpGZKv35W0bpbDzqJcgWtKQThSSQgoAHoBTEbLnVY2P3aYh+aemyxRRBATQMtyXBEkt87xug=="/>
        <s v="R6GWMzfFj0aK2DiwJLQlDcQ9Usd5NmorkZgpoEGzmjq3eUgzklF5OI82chHJY2UndWHPSwjfnSMxrJhICRFdqw=="/>
        <s v="qeCskfg3C28pAsWh9NP8LzxfjKckpjhesoHVkzw47On9dMaj1V3jVLJBr3h4QhqBwL+mgY00Sg60LoPOJy1J+Q=="/>
        <s v="n3LsaI4QQiccrAZMFiR4vk3ie3I887dZRmLADCvMEjxQxEOm4FaE5Pmi6zUxp4YR8n3JMy64Yr3wzjhlTzk44w=="/>
        <s v="ObghFcSgUGIvd/U9VNjIyc3x1W0IAoU9pDAlovd8AvEUIcadUWz75VDROc9Q05mlxEL0KLp/1nOY7gFxgz6UUg=="/>
        <s v="Inn+BVepLbGa/qyShkcAsuOcXJrPNQcBuLEjxNr1LgdbGu1kVICnMQJ7eQmh4tfyN2Ly+dP8Yu7LxrMoeVyLwA=="/>
        <s v="nzLpxJb4E9/Cu3MMySH7lmUGsonmute55Hrmnac8RBbYVu5KByCPi+unyPVDP5nH9iTvYAl791g44PEavlcbNA=="/>
        <s v="tgmu4qA3PkuFqTXLrPzglS/Kg3S+A6KodFMo7wh+euDoiMan86ynhMhEQM0iTK0ZlWrGmmX4WA6o9aAc2P3dFA=="/>
        <s v="PCF+KuO2G2TDOrw0FpI/CcIakHclWH+GnQ3tX/GOjs3jk8RfZMC29Sc3jHoiR8MfiGaMjQZoNwfkEl6Cb3vWRw=="/>
        <s v="q/WN1j1kSasEyTJK8fosp3rHrtmH4GLTmpd2/k7Nd7EwmwmmMRVZ1LJhR0YjlR6WnN+izrKRFdjIbi4kDmRDlw=="/>
        <s v="jEmHDsDw6LKp1cfhr77ew1lktK72dAVkdohj7IJntlMeGyOWFl1F0BzJJkJkBuzOKu/AtBt0oEIpB+kswDGRHw=="/>
        <s v="OCJYCChouK3le12zn+8LptCaR1kV7hry3+s4aoywsHjJEBonhGtZcg3FwhjR9dvn2kS4ePva5/iWdtI13144HA=="/>
        <s v="yZpZZSBrl0SfLY3GgUpzwfOukL+BKDKFUDcwuaA6QdU21f8CdIDrn5RBIgRrvdH5r+g3V6Pvry2vU9RxN1hHPw=="/>
        <s v="o0HVF0/oC2a+Is9V2nTYfYAt/lrze2lj1Dl7NO0yojV7aAA7R0vj3nv3w/HFPaoNeCvLy02odcbhA/ozEf+iDQ=="/>
        <s v="zMkrdAlUOnp2z9vt35XIwGfOW/oDGJpbSfcayXrH+TUztsgH/PbvXotBoyEYGDdM3xhWbEENKtNKqYYotx6ZUQ=="/>
        <s v="F89SA1Xul6bvB5Lrp4y4t96z5NHPRCCNjXka7AKiRMRcQtVKKlUFqV+3cj9z+l4i/PD3vLEiZLHa1APncQpNZw=="/>
        <s v="nXupB1l5TgypKUzs/DJqXKlT2fknUyBYJBjgGcj7vC/3TJpkHVaffn07nEnGC8xMLuSstSwtuFpmA1557F39hw=="/>
        <s v="sFvfToaIOMHKlVFHf0Biu/1ltw/OuejXqAdMl64UaPQpcCgCZiXh9rVIDGZ6E5YwTyAd2ZPrboOUp1T7TXYkqA=="/>
        <s v="W6ewV8+0BTFo7GgUG0WKflUT1/RpmaVCKhpel5b8f+qlHxKca1POWbLTgyMsLNLJ/5axfP+X/Y6mVn1Ie/2VWg=="/>
        <s v="igw3IEO+t768yb/FPTU3aVXIZB1l6a6lAkASJLCwgudo0568lfvQn5f63jKzp4dgsd5FJ46L6V39soU/TBZ5Hg=="/>
        <s v="lAe3xFkNDucBhI70toyCjF/qt5eMDnM2gQiYYbvzTUKBkgXs+G6NL+IF+3P5CDxlZGUHe2HmFN33Y9ERbxzHBQ=="/>
        <s v="4p3osuVSoEIW87lbD8oy/olikJxYS0krgRdO32jd3BNOARyHWsOuUhfMvIL7VFsP4QhsBtfKyTOwy7ruYBq+vA=="/>
        <s v="awmjjs68NYiOlbqvQTar4eqZ7rUG5ZIhDvZfbp1beYSzVb5DesQwcedeKiqaRPKGmGoizvFdiAxVTPB0IugsPQ=="/>
        <s v="T3Pr2Aa864UEnBrzuI/KLl8A9+ALYoWle6MZhccuK7nhO5uM3ra0E3a+88ccNhSpNN0NKvMEevPS1J9S70XC7Q=="/>
        <s v="excBD4aUM3yY5w53mELfEJGjrRHw7W/GIZSLWvb4OAL/nCxInBNOfbpORMnDOTlRiDkZKf6SxRh8Qp3K/lvwNg=="/>
        <s v="BcPLmRXwa44I6w47rTMUnLx57xLVX9WOpKcX97Ioowl3GLhioJR9t0CTV+YqBZPKhAnvtkWAXwrGij6XKMTfIA=="/>
        <s v="efl8h5WfjYwYRlxrpgaD9WqKE9IIwWgtxUekkZ0EvxxIUOpX6t0hMXZYmbTHr1wg+jtHNJks7jLLSzKt2bNvpA=="/>
        <s v="bXrv6oNMIOrVeHyjTogP3CCaDMDCPlJXmQ0MGKGjJKcwT68RKQ20YdyBg6AoKyerQdDJalEO5lMARlaHZrKj8Q=="/>
        <s v="vgQ2Evd/Ww0AtMQcXAf1g+P22UeybpCFqXfqfaoxs+OcxAyhG2MB/d07jTXa4TOX3vXRVG60jKIk53YuPW5KVA=="/>
        <s v="DeWmHx2FwE+D8XytmNIpHV+1cCnsc/fDBOtJpH8RKtgg7hJKkBdAE1A1hYedHh6HnR+QHI8xIoxRPGS77QcE/A=="/>
        <s v="/3G3wiaH7A4SgUTOr8ScUfwzG2LQ/1Qzmq7M8Np795uvwOGC46RRjLGPcnk76C4FwffaaVgHJ7JLqQMc2/tgmQ=="/>
        <s v="K0Th+1iKEzzjXYS3Xu+PIpgWDVqJ6RppG+fRgSE+wRZwwqNGSsOx2wli6o2qR0/fAj6bsf86t2ZZ0p4rFl2c1w=="/>
        <s v="GICHCIBRJTziGdzHd039v3U8/Bp+bcFolzl0rG7sPdSnI+ZOnurElt03l7rcch4N5Jh/JIoejpds7zKKSVWHRQ=="/>
        <s v="CTQpQsZRnxS9Fde3TZLeFnNQFkPbKP3wHirXJ427V3oKsnYQRRa8POcCUkE6QfhWPaJVeMpAvom8e1MJCfc0/g=="/>
        <s v="STbvq3tC7pIJ+o+J8kt4K22/Vs6uxJbWvyoObRsWWm/nKKnkS/4DUvu5rJbFTJOchpET/taa3Fom7YFfJ61imA=="/>
        <s v="P11zbQsSWprPnmjII9jD84JMMbWFKV3HSwXBAKpaQ5+4SM1xdGHBc3xveMXd97+R1fNdr/dQM/5wx+ia5CJ/qg=="/>
        <s v="w7hoOI+hjNok92gb8JmlPWiV+vFhaJIOfe2MYBFYHA5CXMFJVEK/ScumRNYRjLBFKUqbt72csmSmXNWYodrQ1w=="/>
        <s v="NAqJNRM5Kni6A7Ukk7+S2UzgUXLvjg0F/512uhWJEOzW/PyrGd/luyLEZ3Ly6JR2Db8TJYY94cEkaFOKXnQ9hw=="/>
        <s v="7A1ctexi5HOsH+59l7GrOIMXBlaA9ScISjSo2SXTxxHNy3CSVkG9/JwB9UBOCH08+aT/VirFoJriRTbMcHvYMg=="/>
        <s v="uLt+N/TsezaENLmGVTaIuNRj9NC9HymMKbJZVFTMceNCzbPp7uCO40q9zD6PIViuOcMhF4uVEg5wdQ/kg0HK0g=="/>
        <s v="Pzc2Z9nStEecNRbJPFvNnREBLv7VolRPePOEIxEzkDacBbyVKPt2eQRiERXu/FuuRDBFOBj2Xwk0ZjDgtA/sEw=="/>
        <s v="boDg8ap8025I1EQspZJc5ZEoQoW9SnpmirqVwOWBdYcYU2EB3ijPl8unM7PmxngGfOJaq3z5zQAPthpK4N8QIg=="/>
        <s v="BExMcwrFqhlKhBYxnS0LCU1e6QlKpCIlLu7ruQsRi5u4A1Y0+qEk4+s2Xuv4dbiZQtDAJplLLB2VVNN1RS/uWw=="/>
        <s v="Iw4UxfYPf8J4KXzhnwE3AWTN6oYf6WKkktY3GmOTtAocfPOjw/4wQUpNszUDseyFwqMtoXM/96DARmBrGLu0Ew=="/>
        <s v="OpE4VI0WIh9i3N4RGwLpIK9FparmDW9EQK+LwRo2DdYgpWeIVD4WPNKt9PMevhLIfVQiw6dRcqYURH+lj/9xTA=="/>
        <s v="b93KhKXa29kDruL2SLvUPHDovzTNfjxRkgNu3gbRX5SVdioUSxvpj9T+LXzTBqUzMGm7nLpci5XruFaB4eHA2A=="/>
        <s v="gC6o+x7QaC0+WHFII8S55TJQx2Jx6x4jgwXnqfhQnfkauevt/Jqe37qFJLB+SBGIpToIJ13OwJ3QTT7HuPcMNQ=="/>
        <s v="oExzmYLc0+0WWB8Rpn+/VYDAVsC+Q+XJ8rlq/zqV7SMrBfEbw8gqM+DUfJz9tB6jvbbu5isQfXDC1cpyUexA7w=="/>
        <s v="xtVGDyizeEl9tpSUMQI60mIJ/zVuINzYCkrHAbMMcsKsc4M+oah4D55b1pBHsr4guPMnLH1iwaaTaahZTBMRBA=="/>
        <s v="I2nKHcdOeapqrKYZYlloCYdzoeXNpCh7ZDQe7+C69nd8KYBLEsL7cm2/OhzFY4u1tV1PsIOj7ieDBLw7Mu+yRw=="/>
        <s v="XZpwgby1CcO+iwuUJvNHOSSlopRaLIcr33vsU8AVzIeoQ2kBF/vyaa+gqgDy6asogjLHrQemBFPH4YeWtM+QQw=="/>
        <s v="2NvUD/8fxTmTF3SJbVpERkFXATe9G5Wo6HAkp0qPkzoLlnd8jOrWS02KD1GWPyxFZaRS7t4eWEXTuLPsiICj6Q=="/>
        <s v="a9j+uAEMvoa45PJuKDqtMvSb4upDD+JWodwwYsZyCI5Cu0deI1mxZNa4QVlhzNdx3R+qCTbTFedqDQkrcooDAA=="/>
        <s v="FStrs6febd1FqEHNB1OmFeaFaWZZztZoKing2ZcBBqB+d3BHIvyRcDpNAT3bCyW0B4YJYKQujP4yG6dLHCS7nw=="/>
        <s v="nOjTtiqSJWddpuiIBYDLQUZgpcherHHQ++sedTPwik8Y+6w4lUNegBuMcszYsDfK20M4NL8EFuyywQ5XBx3gMw=="/>
        <s v="eO7ayh6XP94AGb+dhZrzy7Ru0xEleGpXi8zRhRdbQMAazm3TjCX6tQf9bFZ1tjhVLPZ/5s8xwEF0F/APxVD/lA=="/>
        <s v="4rQICfHFTht5t4NTp7e5gUthmJ60u/CjzfEUr8mMBXAE+6oVJT5+5tc7vY+w7zZBD5trF8G68CfW70b0899rDw=="/>
        <s v="Y/UY0BSMz4lndvF2SxTX46zNaY/TsKpctpFQwdVpSHsUPFIn2TEgiMhNzO1Cc0sQcRiKYbGpbe0HypF26uCbCg=="/>
        <s v="qbu0Eu93fv445OQDee64SJL2hCG1llUVMtfJY+em5Qgo/pNgoNUqhmzMWbVhmrjr62pMxM1J44eTKqA7tjhtsQ=="/>
        <s v="AE3jfFpKY187IaoPxgyioDnr7CH31r5MMsM7qYu54UQHsx5e6oJ43FHx/2SgW7qqr4Wisj1HzLVuw6HzJNjBnQ=="/>
        <s v="kfQBTXV6IvXNwJZsAXVI+UR2H03SFQkV9fjLLUadO3X6LsJqzJpRVYsYhtwekS4IX389pMNqawYzr2GLIE63JA=="/>
        <s v="xQEI6+sD253pcR/zy5vTFoKTBvveQdLkT/eZ+3UVhxkxv9Je4yNLtVNXxBYMfC3jp3X28wZLpa3y7I44skAlDA=="/>
        <s v="qsNWAV++58g6RS1gKja+Gvn0Y8F+NApN27V4Ft1fIzXLv2J9akqv5vizfnnq0B4ocrwo9tncQMfNyD44SVlBaw=="/>
        <s v="06QIyf8S9YgS63GXHWul61yoqDjkGdTvuq0e5L96KSJbGu1kcKx+w4acjR7SZhm8T7dTYSIXmohD0IlJJfkjBA=="/>
        <s v="txGNvSnnD637JfDoFd4t0XlzWj5beRJWQdAfhMykzgnzc8+vhkujtsHT1VA68zBFx+pSNL5d/cpnjfwaxv/NAw=="/>
        <s v="xWa09neeMCJh/LAGZRhy84NcFtV06LVOqMw7c2BPTLifRUfaofp5y1fFjklA1Zey/GDMbNDAfOMKYYd9HsR6GA=="/>
        <s v="6rNcJbWoS4h1KOsbGnf4SVQiWspzYcU/PaS7G4gdooOtWgO6D2Hx0ht0JkBR6hvuJqF+nhsqT5YQYaN0QmaTUw=="/>
        <s v="ve5FgcgmacOk6CADxCVb4mpx8btISSQ8OwSqslmOnPWJg6jqC5xt7xgSAmm5BzxoUOhW0sNGbFS/jLGXXyjn9A=="/>
        <s v="mL4R24jDaigXlhE9ETLSpLRxmt5oVjoSBRCYAdE1nGcRi/+uHMqP0nlcxBpXSTSM06j42TkIFtMxUWdo5JBARg=="/>
        <s v="M4TkcR/vB4vyD8/U21FfpZswk0fuv4xylTrqylD9rOKLUKjrI8k61zLJzKWZrTDKppIzKanNQvXwGmoy4fO0iw=="/>
        <s v="9qCK0tWTnyJ0xB5aavhtm7NxsPlLoQXe22QPjAwN4C9e+Cfk2HFakSnOPpP3qvCDqd7JAPCkJWJGPihPhky09w=="/>
        <s v="R/XAxJy5EHCceCvy6o5sP3pFigJtFhrbvT9J32qQf6k83XsXDyPYECPG/HKsumYs665iDqtfG0772MhAWU36yg=="/>
        <s v="1LTvla0smM5pqQeCpzX+/SKzsXZsR6Gux9Ulz4Arj+LiOoiTwAOYeifDL8CzLAGvObCP7e9MiS2y+kpzpNMoeg=="/>
        <s v="aWOM4AX0tjOlmO9aT2Rzd2305klHDaSTfchN4nUpQK94CfIOqgNfW4qZONSVURUJofF9rRYV6/VIPvVMpYbXMw=="/>
        <s v="VYH1uOzUFpwN9LLrylWw9+W8H8rLKu7JuhbZU2hMUvtPKv2mu0E8fZgPgLp6MtPxTW7jQ8uca5cBXuOMj3GugA=="/>
        <s v="KMlVkEMlGTr6Y1PDFPTstZ6RVaHAmL3WA4h//h66732t0R9OMzcIHf+627xL4bAhNJgAns//sG6HN62dfKcZSA=="/>
        <s v="2Fw51vadmm/dmCGEUJOdSlKLOJTCMWHE+dNhwrBCJDY//YWr2OrZEJMQm5Ty04Efsyui9ffCodk6o3E3c9K7Sg=="/>
        <s v="yMQB6dTAgjnkGRmPq9U5E79I6uF9nni4Vn7fPajusQHVjwEW0X1ddR2FXJksE+fwRvYKx6pYu5TZXlKN9t32fg=="/>
        <s v="nYIp2qGqoLIP4iEDIPKAa/V3PNiGK34JPxrieO1gzQrBE2DNOds1iWQsghWMNv3ItSmHm8gohE3aQgPJK8pFpg=="/>
        <s v="i1omZVLqbB9CusEuR5fOb2sR0IdBx4VD5qAt/ZuOvsdeQ/AKx1mnrPwrrYfHK1J+biBd2gCdhAA7M9a2bLu6iQ=="/>
        <s v="W/yfzzodbxGNs6fT63Llqz6xX8XpBEGu3u8u+mFeDrCY1H7RYnqW7Rst1duRlQuQt5tduFIfR9pfOUmYXXN/3w=="/>
        <s v="PeHaUw3W8mlKiIsp3m8qW0i74P/QkDCl8fXNnYCDqlxRAGcARY3HrJyPNDkSixw3r9AYO0c54OQCHp5tlYXi2Q=="/>
        <s v="xkXUfjk9KzGKXQGqdhCPz/Nq0OVUZiDydsWR1JdKs3gAjndqrYMFR38CGwE7ko7afFHnZTImdpbOvHDv33jDYQ=="/>
        <s v="XgfjsKKMkNEtDWPqqELZi+SeQuQNIwslMQCJuImexlDOZ0pTXIwdtqYtGFhemjY/v2KBnSUzcl4e3uLBBDFRxQ=="/>
        <s v="JV1GmKCvLN/lu4iDaydSPcKFLQR8vFCrM6mJzzoPMOJFEA1zWrwppwFlqA7+hA8TRgkCYrY96E9x40C4Sm/VUw=="/>
        <s v="s6X6HZRL7ENIB2UMvuYbPltAOdGUL0nx2CHrSogOun2PFtPzFfO2+UPcUNEBne+Vni84d0wrNdMRMKWPLG1x2Q=="/>
        <s v="wVUiqMUxKFDfRyJz85GvuBVyd1M5tAhn5KgtzkzTmZixs0e8aPbkhYagITUS6fHDWXkfUeA8dtuayjmbKGMEUg=="/>
        <s v="aXL50hxXPapUYECi99dDhxhiYKaUIAXgaLZOfhs01tLBqX8P2FZ56TxaGzERbpY/TqzKVgAXzldNQlidsX7jXQ=="/>
        <s v="TwCQpzZzR5FB8aJ8PByiyS98tAC0EFNPMAsnuGwxauJkogExaB4yoR+MFqhOL1vqMeOgXbGChlsp1ucXxVxCkg=="/>
        <s v="IaXaLZqDucKp5Fv8RVNmrBGu544QZ6Ng2eeUrwh2bg9WnQotw2H/hG5PEE6GuP05yHs7DVAafoTwg0IHXDc1Bw=="/>
        <s v="k7k9zeaS+3M5vn/MYUlz1aWwIAiMcpij2Slmo8KSbowvR4/e47Xzly1WLJ2mOWQhekDXWIGaIgV4UFkPgCogxQ=="/>
        <s v="dd10Np3JuM5IhGz2lGc8T6QF+SmUinVHRY/ygg9e4xwhNmhGybAjBC9gSg45VAxLocI0ZehmSP64mE/x/gT/5A=="/>
        <s v="kgOOug2T4eGaYjB0SE0cZFWhrabnCaukVfy/6LHnCIKhwm8OYGrJZikqNnK/c+okeI4htIdqKGJqeZXOAk//bQ=="/>
        <s v="sdriqhypmudOLvWkxMxIgk5bJJ7iX2JUjf6Nwymlz/qupFdfpYhyAfclFOKj//YZXEscMKgbnicIRVsNLnPjnw=="/>
        <s v="ddXpDxqd2Ye8+9g0BaOwFay8qnjyQBN1szJV2ufK8OMelXNciCee+GNS53bHpfRDqCz/B1krAyhNpfO0N+NdrQ=="/>
        <s v="EoYf8EsRT0d99HiIbFYOSSHAC2BPj07rCOdj5KOTKSSlSMcng1LXSq8G/F/IZQKhHwLt9GgtHUxKSMFiu4YGlg=="/>
        <s v="ZD4HXoOD8UiY/BhO2V2moCpu3uwuFUf9t6Fs0VC73cyD1fwg1ICMfWQS3tifE+1wHGwAhYkreqpBwtBKsX8aOg=="/>
        <s v="A71z5YWlshEzYmTTv6IyzCjMbfzXHcjqUCc5iE5FFboWLNXb/CraBXaMBzRoWvt1tEIZuNHvK1f47LOzXb6Yrw=="/>
        <s v="14ijkOgtf+m9/3J5DQbryX3wB3VAwzr7n4ciRc0D1NY4atq3puK/T4UDVN+SGQK9c9D/zggw9lb7C9SXbKL1jg=="/>
        <s v="dvpSNF4zkkHu/tNnYvWzz7YEcBrK9BjUQSmZTX/4yND9oXApOvl2KhdJV+287LrQ3wvom+tu64TG/M2GhUGCHw=="/>
        <s v="1smsgfQ9IUy36i3+Z85ng1AfIhGen/3K2F/UtvXC9GTc5VUXtA6/yrFGnQtqrdjxr6E991wVwLJAlLmq5ENOtg=="/>
        <s v="TEz9wGV1ZFFhxGeumEX/kJgfIzY5u7zq0M0tnmdW7rHSfU3KUxh0hvmrIYQZHAg4cRD1hm8C3eMVM1LxQtG8pA=="/>
        <s v="7Ds+J0+9ZCsRFLbVHrSDcfF6Mqgi1Oc0Gz6gnP5qU4vqF9Is4wC6gop6kFechw3VHUHANkpyvT/k4LLJPUNFuQ=="/>
        <s v="zroA6t3pI46YRw+0qGBQLpQwfT2OdvWDcVUhwdJSifid+JlGNyBpnuoKTnNx9KIH0HxbH9rlcOt4qnLHP4xCsA=="/>
        <s v="vYZQNhPOMJ9Ch5Y5aVeitbjpK0eZHMyIEjpsIkEkueX5g2/p4u+EcRJ3NpaKXLraLEr5ZqzjkVBItYMNycZmfg=="/>
        <s v="j2t+p9peju4YWrA+qnjrSMbki8oo2sCPUMwAgB0G42PA1WFSYc8SW5xJFniw5jzxUrJw07TNvUREGT1amroteA=="/>
        <s v="8HxOwp6JAKdtUm36gMp/u/5HC0bGfJT7F351S5r7QQeRgLuB7r9H+VpM5BTcl1jV4+Otxh6w91+I7D8xIX6FzQ=="/>
        <s v="aX+6VE7S0u7j7djNb2t0O6StAfzbrVgcJX4onxWcOU86/yS3tZOby/wXVs2FRc4VWthKRwZ+I9QkjFqRMv+cAQ=="/>
        <s v="IeigPD5fDaMoWct3lE/JQ9Jd6bds/zoy/++518WUKyENxSFYRD66Cb7sKD/bu5jbMwqxKWBjmmhANbDeST4YnA=="/>
        <s v="HFwP2mKr2929LLkW4aQhWTg2TMoxLSM36sIv2f/1QN1bpp0yjkXuRyuZ4/NrgWGSgPOi+cwtZV13zoff5JBx0w=="/>
        <s v="l5FYI9UlURCXZeDZrfwLrLtvn+4vm0m3IKwH3PhVQ33CQ+JGG8+k53mx/6QNlBJ+VeK7evCzkljj5doYvNBNHA=="/>
        <s v="bz3xeI/kdFLfwMrMGnIggxEHTEDBjeSCwDwIm6ehhit9vqSE439rhuZG0edcgetux/sZNpEWYoxak0QOaGtgHA=="/>
        <s v="Z+H2PL1J4HFjEUQQQo2A2QfnlS6MYl4+2gScYEhZ3zbuiZbwgIcca5wCo3nqjuJcFP6n0qHXJSV3eqI0ah2IPg=="/>
        <s v="jR4Wm23TNeM2F8pLXP4NTlRY3z7k1MlAqrd2WutOthR4oFD7++z/Zjp32MJT6Fu5dTqkQpkwDRVqkR0YiGGQjg=="/>
        <s v="xG9QxJxtwSPtTn7pbObdIAWqwaFdaFMlJ89C4t4J3zusghd6txJ0awlexDQPpTHTECr7NMd7x42AnAVnBLGmxA=="/>
        <s v="b1K28D39MOMqfKIj9NTEYWk2vWRMpcL8YfUYBed+pvT1HKQ7EHSYi7NmAwxO9kKFglWWC2Tvs+ICh975xj3pqw=="/>
        <s v="J+8iiwx4ulXQc9MnpW/16hV2JW4JKaLd4jsKxey8FMWX1z0v6mf8BH5QpnHtTEDrVQqJAkx+EXkLkLWbBUSJqQ=="/>
        <s v="gnVCnkqg+nNoG9KPgK1n0+XmJlJsQM9ZoiB1gAG9e7FFS2deqkwO2hzgXDWKIEn189gmYA710cnbCuLmHIWJ4Q=="/>
        <s v="pCZO6Qy32HnHdQAzkYkLjjg+xlmM/1l3ThIy5beXGvGzCf+o+XNlRCKueM50vv62yCF3oN2ZtBROpipH8LMAHA=="/>
        <s v="i0bXKkAJGrMLeku8iE310yixi+/xRCliIvwWUCh71yIVOIb69G2m93PYUVwJNyj5k2WGQzKbboj/zWiA0bzkzg=="/>
        <s v="hMNq7fWuodI6VY8TZY4RcYUOrfGuoivWMFN8sntp2dFDdezxCTnluUoaVJXLgUAr+24QNSUUVAX9e1yz2lZFcA=="/>
        <s v="u+EXWwoDzxXT14Sa1Bm0yks5jl3jSVANDZETvUVEoYkm1tJVQ5Q+b2t3sojscYl2bOwEVs6hMtpcIGbxqY1CvA=="/>
        <s v="UfikEGm/4N+hgTCRp34pEsKDOf4O+2Jmt6IR7mEY4KnuUQF+es0oWPt/VZ81PAxQbb2+qad6BQ/aEthjFxtMmQ=="/>
        <s v="4nH31RIRSKxt/ZfAwK1hh8MhZZG7aThZWm1dLpgLLIyGzfV+x0TtlPEy//NOgmXf04Ls1kFm1VZeUL5AVFtUNw=="/>
        <s v="3ygiPh9ImAEHolzTq6wY8b3z1Q7M1fSq6aWo5eyp9tBmdr4w48PwLEm1ERBb0UUe7p495FcZJiIdjNsT4IdLlw=="/>
        <s v="ZRnOse9GFjEGnqX9aQi/yJiatYgzjlRt8D5wEZ/bTMwbS5nZwBdZg+geKhO4X+b+HuM96RBSW4OaSSrA1G2I9w=="/>
        <s v="7Qt/Y/e63XN7g7gHxxCcTv2Fo8Sjg5TmJGs2S9rYgR/NuQwW8ExjnGLynnUCBts8p6hPmWpFi30bn55oljLilA=="/>
        <s v="o9XuhGr/1GYCEkNK4V0arNhlEvDGxi944Zhj9LmWWMQQgJAJm+c+kaWHYnMBVoBE0cnVs4Ww3C4sUz6UcPuNZw=="/>
        <s v="Y7wocMcDzs39ny4bAU7Xau9LrFBKNYE7FIkPSJG2ccvwPJYyQXwbRLWZGvQG57pRvNNsAtwr7FUGKokR2x4soQ=="/>
        <s v="PXVPi4s79kQ88QxvKeSl9x21HnDo1oxhQOWWN1D4l/7tR2i2zX3s+qwhifh36SHmcpbZxjRYwj7oBw9BZ/BLVg=="/>
        <s v="9bYrIoPem1VbTmgnhuGtm5q2vQJ7eBMl5us1c7VgKU21OCKsVTa1YmjIWS4ftPRoD1Pz7CAJ4FnPyacbFWsVug=="/>
        <s v="v0K22+qNZPIo7KACRk8qzO4N6Oii7Gg/wWSv4C38Tay2FhTv6OnN9btSMdA43BJcuFUoPsYWZ5+tioDKRmSYig=="/>
        <s v="bPzPrIwEseniDREJ/3G+oV65ogbL7Nk/Tp+TnKQCCRAj72xEVeX68TNDPCT+rVQiRPGrKKw++iKTewEgccArxw=="/>
        <s v="OOOWumGNAy0lWam62uLntVy/ePpk/VGSujJNG0UCEz81RVGTJzGb2U8CQ/4irP4yuX7ECbYCmQeGMOb/7VlKqA=="/>
        <s v="NkGF6Kt/UMW0ZmjBr1RLvi2Luo5qfqakACb2ZEyr+UKqT06oxY3x7ZmTw7IGeK7Twrh7gKKYTjGwNWTsoW87Ew=="/>
        <s v="KvSleEDPv/XPrwAbyxHz0HHuQ4SYxtW2GdTvysmcqTIdvI5ij1cyIvX+YfdDFZsP2Om32UueJ3e2OWkp8WymGg=="/>
        <s v="x0AEyazcfuHlD/lefKiRzpsxbTL1P2LQy4xwjYdfTn52yRtcCgWEWCwnSXDaAHGWjscOP+4g6rZr28LOXSNCdA=="/>
        <s v="kdq9zVu9bBrV9uRHKCX/i6cNKT5BhT/0rxvDV7aiVU36td1YjT8s6KJr3izpToGGTH92QCCErznDqZuTNxxc2w=="/>
        <s v="UyonytK8UFrrrW1Z3x6yCLyxIZYDc4/kXkwVY+u4KL+qIrQxQ17bVtqC4fHgwXhsn1889Al8EWzu62ZecxVwpA=="/>
        <s v="DQFlYRpK6l4Eyk/2p6kct7qIIwxJGpzIlzI5HvRmRXebmNxi5qbMJ5sFJjTEMIukCc7NowOmadyHwIIk8zLRVQ=="/>
        <s v="HG3mX/wSz7OkQziJlcItOX8jq4z1rTkxZoeEf+ImTWYmeTYK4Vk4LGWzKY2zRPOa/AxOlW3MpK7km/4X+mLBZg=="/>
        <s v="u2GC8o44aCNgk65PERfx9vqznUT8Oqc9AB6DIMcwiaXnEUZTVyUu39JsK58YED/DAbv+brfDFthwF9MAuWjxCA=="/>
        <s v="kwQdt0bJ3EvrokcAfnL9ngFlkd7zFM2fPoCcflES1XcN8iwiCkrRc19x2kaXskKv6GT+7y+4+kKXZaQDVotIUQ=="/>
        <s v="h+4hUQv9pI+SfFLIHToUKKIEx9hK0sjpTbHoiL1OFDfXSpWISIeHW5a64FGl8Kil2UJiYmCjjZ8VKF4uqkTRUQ=="/>
        <s v="uSTqXF539M0llOYCRvt82S3ETY201Mt2Oafbf+xdmfp7gwPSOtZZxY40LV1c2mCIxXk1tP2+uaIGGzxyF/oOTA=="/>
        <s v="y5zXc4/gBzfqQHeOwBwaY6h3ur3JyM/8XqpaXPCpM4NsSsvcgqmDzsE+7JtuxxbEXRz0QbnDoxtj1sXvWW5w2Q=="/>
        <s v="ZoW654wP2+KcOZQogmzNrJiFbnteLPAESSIm3WCzMpHKwMDEa1ZZCdO+G+LbwIk7poMCOOePtJEXUGvN1aDKkg=="/>
        <s v="Hh5ib3M7/UtNvz1Xlvnu7L5DP28DCuGBM4za2E+zX87SSrRWducdmCAGikNTPr+vrhIGcYvJ5xH3rvRLHlPynQ=="/>
        <s v="hrAi5Q1EwUg5B7F+Tug0IllZxMNKL1++1Y14aOS3hJgGfhJUU5RRBtOzPTmMVJbIuQAs6YnUEpgq2LjCN49JtQ=="/>
        <s v="vpcc5NQqosuqv+IZBNCxc3yEyQMkC7bOxmIenUkiNUJ6xu0V4vGWo3RUxXDzZsghfqCng+A/u3Mn6+CrNQnpcg=="/>
        <s v="RaG1TcL16gduNlOHRafXF1yEO08KMwNJ+jf4+rK6lThEiifktmdRxM2tO76WTfsH89z4wjbSMTMQrtY8E0/+Hw=="/>
        <s v="pAUQvSC4n/b67nsTbpGktUuRaqou2anv9uplR7v2+n9N5d+eHkBz0CCXl5YxFJ6SPYgUFk3zpCbC5H9AHNWuDg=="/>
        <s v="Dy/gqzIrMoIZTSou7Y9A81njS2QqzkyELvb1Un/vIZxblO8AtoCjDQSKj+CmwuPvjKNy8vJvNcwSEylclVm58Q=="/>
        <s v="22IODQRDJFqJCa06PKWT9njTOE+Gc4XU37dBVJWVyeO6E/owgll9c5Qdvjn0La8QZkin+EF0simgNFxodOz0Eg=="/>
        <s v="gAK/Sygye9WBn+EiChQWZxLVoAedvDYeV1Q2jB6I0oRi7CsKpJGPApmURys2aPr0UEb/PDv34ArR85zzOk3zrg=="/>
        <s v="DsMqxaf+YepqP6xF8jjN/MTNEJMPDIhSdSn8zkaxN0VAtWZZCtIWeDTwZk1uytmQsMPWT4+8CKZC7pb+fwL1kg=="/>
        <s v="OUlbzkWR0mXOQMMBrRqDdXrANZBWfQfs/4Bo4/JISdpjcOsAwuews9ZZParQZvG5T7mrbxJ4gtKmKFjRFaNv/w=="/>
        <s v="0WL4SgYR1cZG4gNNMCzmUDTBssh7s+GO+Cx9cHleXFd/CfWHMA8Q7Idt2F9LteVBIxwOD8uCc1KKcgHbbG8KEA=="/>
        <s v="8G9etj4fcrEILbFUbrM2uE0SdA5Y/3a/DfzTMamCm6+wIhcmkWX73KNdaLCjxKzaA7IpNimyJwN94cWP3IRhZw=="/>
        <s v="OkfROIoyQyuKUiEcFUBGnpe6cQJ+CyKHkuzGXjA2CdKqcvmizx93fnSCOTzu5eaCqXtgKZvTZlmMInDQRIvxYw=="/>
        <s v="0uO9pUR8pAEB3nQ9+T6dMe8tCXDfVKlFGtE1eXzpwHUSXY27GcPuu+LW2+LUM1FUx2oQlfk/vE2XVuH3NrYHNQ=="/>
        <s v="QUJIZzVBchL/Ev1YScCXmkRAARMo0tp5R2Lxj/U5ML7tgoOa9oOX82fFnjL8MJeM4Hr592GxdPu54qqaLKGbwg=="/>
        <s v="UVyV3rtyV2hmsRZ3a0W9AXzqAviOQ0JqFqRHkHtzTYc2tnfNVuxk26rUBwxREC7xBHy5XBxzkHt47BOVTQ0bsA=="/>
        <s v="X/lYNjHyVshMjIR/D2IFetpnURDHXnkIQpA5KoTMrZycsBz+FxexenwSGdZi9TuLr9cQ21VmYegeMPvhU6j+HQ=="/>
        <s v="Mjzm+sCUOtPvwOio04RLWL2rCv3U0aaVa0Ip9eYBVB/H0UeOSy0IN9TNxWoi21d2jkvGBgGzRsBe82fJD2Dkyg=="/>
        <s v="G/K3jOyvzYZwOMBPAHVwj8QZPUIoQ3f3DUmnuvF4lkmrY44pUbIB7Tw+0UL+FjhxGnX8e8ET4Ruljiptj2L1mA=="/>
        <s v="Zt6P6jdAzZL6HJaPIo/4FZXMrjt7JScCEGPK5BNJAJf300QuIfhwJ1gcEbLs1YqdEaSo0rK9KoxijcdmBw1gdA=="/>
        <s v="/W2IT6fMYzBhWJNgDRwN9r1Kg02UeksU4ysBCKQgu1rSudfqG6dbYzkbOTPbWGlVvCCTuUh3FrcoY+fN5FwjyA=="/>
        <s v="IYGr5BE6ozREYwQlLE4JPJi8HuvTsEMJ77U7g5VM34QPkP9O46jGpBaBatUbsw7hKmNt2OVGdgCqcuavIVZNdg=="/>
        <s v="Zeff+bWttGh5virhaLLUgBQdlE1YgK5aN1FjoXxBmHSTS1derIAWBGdrJWZXJEIQinkOktrraP3QOgDv6wdDxA=="/>
        <s v="TAli7FFkzKHJm9TXZn9QYnApP4hVJzzgXuQQtTdWsesSMfjtCwKltEdYhBP83SZdOukWPwTFufVCbjpFfmAAOw=="/>
        <s v="N3pKno+iXFFrG5GyafyvQm4n66ezTFIysHqeXrmwuoxJt7NdloWWdHLYBZZ1jXdQ9AHiuzqHh4TkQs1KNqt++A=="/>
        <s v="gBn6FuT3pDvf3GzGJH0kOW6RXPqk0IEdlh57ZnOmd8KeaP2UoakIAeHFFBDc/V/8SNV6iuP2ob17NRpSPtsXKA=="/>
        <s v="kT4GcUtj6q5EY0Z/5gZH0EA9pP4ExzRYC55I9wGJzd4n9OtebQbGd2LNPTsjk4C1Ai7/GD3uPnBpx/rAC9T4Cw=="/>
        <s v="ivXvrMFQRLT8gZUnM/lBC7quKw3RjJGYPB2RB1age+4Vz2egOSMLZWJSFQSeolyEswSStRZx6rGwzpye5vZ1+g=="/>
        <s v="e6PKDzq+mQa4t+J21pcIYvqXaKx7/geD1Zti66DorzZGR65D+55YKnRHo1L0rsfsvkCypEXBI2+AgaWs7OgZGQ=="/>
        <s v="HQ0AaXTqmiYytdKFepsA2gev+XQF+jKzpVaWM/SCDLQmcZHM6ERJ5Fyz5GMPl/Gb5vJ4b/LHGTZWlDbSXrnhxQ=="/>
        <s v="xU+DIMJwNfeoEUkKTkqOZwUTwb1pudb7TrFfqee80Wq1wxM0MOaXSNHQfA1dRZHiaqWyEbOvO0q45jj8IHZ/ag=="/>
        <s v="E5M1F8lU5rvBTZU6paJ7gmMEn99t7n6Bq+J8pYY/BY1PBpe9c8S2emRnz+v0s5TPiQrwyfJMhib2D13as6FbmA=="/>
        <s v="9YAg8yUv4N2nJOhTgHDkDVwEw7YpB85WHGL6tqTeTBZi1iG4qf/zcUPW0M4ISV2drTogG+sgKTy5rbeh5nTVqQ=="/>
        <s v="SMMVKXVg7cRMLd0Dn4UKLY1Fkwod3sUOPk2mcQZe1y3nPC4wCvSo3jntEKOOizE1YtGwwxQU4r7CKGtgqs88Ww=="/>
        <s v="qneBgzXFYm1A0KJcXjRFKulnIMT9YZ2syNFoJR3lSfNTIpB5ar6Qd/rRF8+tM+1gq8NVrlS2qvQXkCRVBcSttw=="/>
        <s v="8ZBvHzukf9OASjcDliS33PlFAxwQoyMgTh0q0adrF51SMJr4ukV4wE9/7+J9eSD8I99i0lSmaaZAOgEsIMflLg=="/>
        <s v="VEFgiz1Zo6tYZR+BjcFZEb4LYOWNnI68TxY8wUAkAHp2do/SWRtKm21i2aWjWdXCB73V9gheZXPaweV93XOGyA=="/>
        <s v="9atUgXWTuYt5VHDizqZIlXwv3VT4Pgsw3R/jeuWdNrzyEcn8zv1j3ZuBNEsG2RVl6YuVJlBGplU5uwt3IaB3SQ=="/>
        <s v="9CBDgEHJG9k56FGmMO3caO6pngYufsZAADE/7TgeZ+/txEPeQWiD+Td7VxfErQUYiF3+MNWqmRXpUOD1cpfQJA=="/>
        <s v="AXn1PKsWljfdGvycw63oUwjkYbvqpW+gLt6XrwcEUNaTewh3Nm8Zgm4Zcbw8Bx/kI1LRGdugv+LN32zsSZxORQ=="/>
        <s v="dbFFkrKfHptQDvSpvgxMAlmxFRTfas0+K4GttpVLFd/Ztsn7Wv5PbdzDApAcFcJ/a6ZmFkiOkdHAyM9dBtNV2g=="/>
        <s v="t8rbUHVuadNTiQNk9zQCLvStGgdU3BnOb/ho4+q3Q1LSOq5tdz3Tt3xuVZup3g2CbcGDR4ebD35MYcRr5BHGsQ=="/>
        <s v="HFAGgmVA4Gds9OqY9KWdRL8FiTsrn8FmnsLfsc74VNjyXL515CV3b99Dx4hdq3yHrxUOAlOrrSUHMWjx3NO2iA=="/>
        <s v="qqui+R6vTEGvY5gjNKPDVQ1OQACmM1lz67JeDjwxTpx5m5LCBQwdY0ra4yJ+KZ2J8FqJVsrGEBcxBIJGc+VExA=="/>
        <s v="AK/+5nX7VgLTd5ovhcvSuKVnEHdI0Ecp+PvzCQoWzuKJb3vHoKNqIlJd0yBde2YlIMr+ldqBkCvOxqjeCc1sVQ=="/>
        <s v="1E/7kPZ/wHMyHg/a5e2cgBFq1p+NCMsvVmO1CFxu6xceEb2kyPRdBa35YGvEjkoHap3EQlNV3IdrV/At7FxAHw=="/>
        <s v="ci4ddqimSJQONpkytouZYenq8VQlGyqUdAaZ4AeNWB5b171WjQ/RcPayHRFVtPL5gk6QkuFEi0SW/9oeeHJ52Q=="/>
        <s v="s8KNHXObRyJkdlwwNMgkPaOKV2vNZo3ClJA2CqBBekgGdTjSBbADH6nzk2wzKK1F1eCP7F1FWZp5rx3ssQbWuA=="/>
        <s v="r6Q1SJ0MbTmbBLLgRHzTm1a/ncYK8wiY+lJDg8ck0RiIwoZT8jjSbnSiS/N7IFgo6iq3DuSEv4LQiGG1653XGQ=="/>
        <s v="uoGLTIDvPTE7/A4L4vYjEc4HLLBN7YNBsGdIwnKnvmWo9vA7Hqe9rNZfoMMWipPMoU8vyuaERmFm1cD0U3SllQ=="/>
        <s v="k5ZR9XzTleGs78DZ3JRANjOtqLby5M/xutPjbgCBFoZEfDNSN6hdcS1FHqvDWrBKXwHyh9Du5gfaWayG/OSx+A=="/>
        <s v="tCDpnOjOZm2XYhaEjWWEfqW7aMPqHQINj/EU0Tr1vf5fh0MkDec2qrc+n0cpDmkAFBM0ohDu1xZ2yGBekV6p1g=="/>
        <s v="DIypIBS67lLNcm+suqaFUEzymphmxH6IkmfMLbuARO5OpMir/Kky4LqzKszNcRxwfw4cEUq41Oj8mtThTUgYUA=="/>
        <s v="dBNQJ8imiEP0Ebra7hTd3/PBtwIoJykOu+Je7FmrPDA+pEROTG+YKUg2JMDe7SZKdmrHwI6LbAvwJ0iHVgeOJg=="/>
        <s v="J2jvcxbD0g/hSb+PObv8EGJ+pYxkJnpJSfSNGf9koG+tVfWueQ2sBinVs94v5kuZ+ToajrwkDjuNLgka6g2prw=="/>
        <s v="Wr9NzHY28ZfEjnxj9NUFwpCl1yviT+OJP7PWi1zk0rsh/lf37/SvMet2HLgJcg7OjqTMEW4qA9wAgg34xO0zPA=="/>
        <s v="KaDt5tnh284hkSwyvDO+145PgapqgcqPgyaMZRz5V23EvI4rRtAIJv1ao0ipdhzNrzhIgzy3IiUs8IbWsxxZCA=="/>
        <s v="1KzoeZFL4W0ZJ3Md+/5UKRruq+WR+/DVql2dvwRLYzvW5i5CfjlCqciI1ecK3r5FbKgzs/d2Q+Nq+TD6ndQ84g=="/>
        <s v="EdOIHWr6WkxsCevVEW51ejl7eH5bOZIqCYgPu3sz39PT/tr3R9AI8Fz+3/SWRvhNPzXg4JEqfKQMjl5h801k0Q=="/>
        <s v="mtS/ykmtIqWGvn4IUwxXCpaxOH0ZeI1wAlTCuTAbNqXpc04l1jCrZECtntqfmPaNjFXOZmg+71/ofYwRfzZIjg=="/>
        <s v="Wl5pE81HjMXvjNTbs6w339CTWK7AKUamFwQ9ckoOcCazJu3tBYnbA2TSbikrA1Jc9QYDsH8LvQ2Y9RbBABLgGA=="/>
        <s v="No83nd2h75crsuyQXaVfMGY1270efjLSILB9GK/Zh10t4vad2eNFI8ArpQ6LJQ90xz8+ygn/5841mUusHuYmQQ=="/>
        <s v="irPW1hAeRMSUvsCCSlG7m6YlFwBouVtp+qZuYD9oljW8gfieb4d1kAy5Pzq6uhzFRGyATOnoce+pa5Zx8diuHw=="/>
        <s v="ZKLZRl6krWHtD1z1iLOreFNP0o/eMcR91Uy2xCH1n9rzE5QZrWrjfgGcaQ3WfUztN3qkgb3MIB2HW1EJe6zVfQ=="/>
        <s v="oto77IW1U+9kFqaa51kVjJNwBxjhCkBVKfWs4Iqi7c1bc5ywrweccn3KQ4T2G3G+tsNIhSpEq3p2B2fGKOfo/Q=="/>
        <s v="0KCCXSdYNQ9L0Ogxp//lxG+Cez+HT+pEl4xWT8JFlR8IPRr/z4+oT1qGGv0T3NAZToGPIWjqVqxNTkKSj3CiUA=="/>
        <s v="f6WeCnDcG8JSw1AKua5adQTXcGGWtUcSV8XdqchovU960LEIgEWW/6KbI/bIlwAzVlHSeCTkMfrEJ7v2zHXCmw=="/>
        <s v="XRaQrfDZME8ka1qhD5+vcMRzgAnszLIWbUBhq0x92sJQwTG/fhLpo3LFsINeXfbEAZvvonMxO2T39GimYMIRvA=="/>
        <s v="Iwt6HPx2sFxGnIBwb8DFepcluGOW0f4Tsejf/se179oe71Saric5Idz4D6ckF6VfLayGO0zltttu2zsRZs6JnQ=="/>
        <s v="nSUnlVW6X1KZnnKNKXl/dttXgtV+ySYRoGuG10SirX8uMQXflEyORic8GEFFXABURK3CiNAOzDo9GRqBauKvsw=="/>
        <s v="6tVRfWt7t9QLJFszrg7zWA2gyRFFPvCGao8mOMvOSN7mStDWi9RoeI7kQt7Dd/Cg625gVpj2lI9DnbsUKDhRXg=="/>
        <s v="ibXwhCvXLXk/j9t8wMeExXIsEuPE+3kwP68nzvib/SOlFQwAEWWjUCy/4hiwVmmywnLvmLMEC5FGQAzlCpQCOQ=="/>
        <s v="d9plW5+J8zcq9bdLpRf436u0WdwxjcEsz3lJ/AfOdZAtezVu2sxpEcAGjXgPoW5wiBMclKphlQUcQnT2KvthyQ=="/>
        <s v="Y+4dsn3QrkEZVUhGgKlmVd4Latr8MEs4BcaS2x5WxZ06AnCxYGyzRwuhlQDcCTbVrINjC31D/5NlodNmsHdyxA=="/>
        <s v="L28j31t02Sj21rtck1VBVWVV5Fd7dd1C7ybLKhskuSjVxGiDwTRb7okoQ/WV7u9GUzF70ylRi85EhD0MNtDcig=="/>
        <s v="Doemo7xUvhE0QRtjKpLCuyW1ko4biFhGd3bCFtULv2r0nP8kkj4YijrMz4peYc7nva76Ip1VSqDiuoQEtFaYSg=="/>
        <s v="XgSyr+Un7wcfuzoZIwweElDUBKPJzv0IX90mUhclgwIT8AHCgwSzPbmXQiBLeeQAXn/thxWTufh5Ctqf0/6j1w=="/>
        <s v="zrbG/RKpgA8rlb54ll/V/cMfyVb2YlZuNk9Vzwdar5uuY3Gi+nv+GJGGtDuClTqp1gJXkJH3tIz096iFvXXAEA=="/>
        <s v="e7wbftUDSvyC6QqiKaNOvNHbFwyQUaD3EJzOY0BLQB9WqAL0IwgWajENmMN0doQsf8yx/ezqu/7ABMux2JCx5w=="/>
        <s v="YKa6IvEPEPeM0xJKjy3mmelL7XX022cMwDbeCzUDPjExmHlPse3dqYm9A+vhAPYpCpulljVxHfXqYdpMklp8dw=="/>
        <s v="5aB2//cqBAY94LMrjPQOt2HpoHms/Hhi7tUzyOTW+Uk9DtD9+ne4updoRJ/wpbDOCSPcv886HgeOnHCrifSyfg=="/>
        <s v="ogTZL3MEGUn8tuRYLFpYyR0bm5H28QlHu1a5ekL/1lwf0CeCxofmYpX6gnZmsjZj+BKgEdbvpSo0bYiLYh4ZFQ=="/>
        <s v="qUt2ZJD90c9jWPQbgwfWTY6e3fPgRdcS+NjGpTpqyWp43t8eq6LXdCYx5ZToHtvP1J/3dw92qz2KCmgAkM1a1w=="/>
        <s v="Gpej5beHscFkaQ54QFMC8GGGAyFAmUaaoDpXvOmslUPi6/t7EV452EoFTByczi5kZkJ/PSdKaLTk/W8L1HV8Kw=="/>
        <s v="V+IZJxmO7VUQvmirrub8a4iwfljPSRX7Hyexznk6XrM9Ss+UpgvCsoArRFUuNJv2cnHdOAVkjpMqE2D5WL8MVA=="/>
        <s v="OKaofsDFnx7S5FD2sFGHDTaZ4i9WhuSnNouv6XIdgm1cxif1A/zpP2dvCxaYtRU+B6KoDAXe0QzJ3DHyhxaFVQ=="/>
        <s v="FlXTnsh/Pnscc83viyLuyc/mZDKkhPI+xrRgifTsV39l1sHi8PiB58K0DkWbj+nPHuj2VY5TIQxGd8ujubqdIg=="/>
        <s v="VY/Jeewe2fzSVG+bDT+6gCFe+YkNVgcfLlpytTUEfpVv4vikXPL1g5t5j7+Qs71cuLCUjDo9TeKapx99C7MARA=="/>
        <s v="gu40Y1blO0VbA0W/tjpuzwNTd4/hREh5vNpF5zgdvT+UI1ymEye3EpYDFEfLi/QmpmzatJTyEJBv8BhLGI0x9A=="/>
        <s v="szfr0yl5+BN6PqHGFWUSFjTftX8l1mzVa2HpHoxYm+Q6Bra9iduoJsQ9balfUtoIVDKNa6pFbm5YI6LZCwxRHQ=="/>
        <s v="Y00ZvFqUgDOKtckquS8wonMXhThUJuOCZnp6qAWEdgdYHxm7+ViF9sxvxAE6990HgWhZlnPZOzazHQpjfFMxqw=="/>
        <s v="Y6kQel6zCMuqBki4iDQa8iBpqR+MD/dJPq3ZOGtIjR5ffB9gq4PtNQq6v/P1JAzNUtpNBab6876kA1/oVVKCnQ=="/>
        <s v="qpaR42pQoLPgU1c9m9LoYQtG0NlzZL4bEH1pZIUuvL5lKoVkGY3WkQBAuphz+2w/KJmQ4Gg70miBdP6t63Z6LQ=="/>
        <s v="rrr1IB2GBFcYqdcAzQAG9TgieircXgRYqG12tYV1nqAGQjC0OXfjfisxEhSWjOLLYtnA2t8BHG+lnkGyn55MGQ=="/>
        <s v="OaJI7DrIxTLUVgCx1FS/RuCpNxPKGytVlU4MHFfJkcaGPhNy5GEzqt9QxNVUuzFNuYIf+jqqFJkdRY5PQEbKmQ=="/>
        <s v="9EgaRtms5t2YBH3PAAtWWa1xcaKD5Y4xTGbGlp8ssRFjlPSg9JyrKc3nJ6CW1t/d8sIbKtmj57cvA1G9Z6672A=="/>
        <s v="vfqElFS0KZEUHtbcqFZ78LlztECDFO/vm+iSfmzdYK+KJaJumZ2V4c5ZibG+e+I3rW1GNX9OwVS5LQ8k9YaaLQ=="/>
        <s v="AVk7a1jZfqXXrz/CcmHTbED44xO13SjeEcMLs3rsZizCyoNefiU0w3yiMo+7ydtuXe0PIx3xi1z57kzZPmaqMg=="/>
        <s v="bUDXSOed5KUq2S/N28a5BXebCBTEj1foN/3rwf3nqIY6jXBiDu7ZsAWJ+P6licQz36GZMye+deohu8foPJi8VQ=="/>
        <s v="Roi4ApCyQmNvrQzmMZCJqS+ugoCP5z/waHJl8+8aKABRqu0M5d0L/tooBFioRDeIrQb/12dwuY7yHpsGuTWmVA=="/>
        <s v="lEqr4kwpqGfNIsmT3zAu9uuEFiTogkhqYIAt74+MJ1M/K9NqDbaCj3UiYZslr6OWU4UWMAYC11oUzNKZZr1iSg=="/>
        <s v="8Rs+SGQJ5r7w2pJkEWvPZD4YpIEaPZ1qTCsLovoJNYdDUBDqBWXyzxmWZBf3OoTThZRW0s4c9DhDMiXLrurWjA=="/>
        <s v="q9OR9mmjpOiY/R5zJ+pEp8YgBGfkxzTiIVFAmwYMvHKs2VLI12cKEPSC2Ry7nHHK4PabNnL6XT/R8ueX3xWYqQ=="/>
        <s v="kbXgvZeA8JRTj5v2tm7NKSDqYAhNAIDA5+UkHquCBWU+/ZZYEBOhrMIFVgq+HwluK0kUNKzQAmntwsMLbB6lfg=="/>
        <s v="l0tYqtQzWXNHrjZDNqGEW/IUijnLCvTe9RMNTMGQxynlmd94+2D4H3bXF+2gHbpx8TnIU4NJjA+By+SwJJV6Ng=="/>
        <s v="hTs3MOYoxpQ7H1SOZYs3b8d61Vtam6N3yB/UT7xexfv1t/cSAOsDqpRCAV+rm03J46w36T8aHh3dkRUPxU2t5Q=="/>
        <s v="Bk78Ds2Dxv6v+RCZ8lG+K3VQUpm5fZ0YHYJ5+y+oRmstWblAx/ckKBcPvCv1fV4vAGjWDHFu/KYDA1ZXHnncmQ=="/>
        <s v="uclaqdClZJhlcVVihPSEuvu5P96t5AQsBgGuu8/6xjsfsZ4qOCKHbizSE+ozyYhDdWHRKcg+w25nASHfL6vNIA=="/>
        <s v="HhceI0DppkhB/AwhHep5C50ldEo57lrq/VeRku0+nJEA5HBXbfnkAsg9fcbDvbht/QXL6NnE+wTJ0S/gETP4+Q=="/>
        <s v="LdjIFjbLMZxa0feFKzO3eX7alv2/2OYcu2WWM58a8Mzt/SDjxGSJBt+JY6Qxh6ov8pNbzFYgKELi0vBeNQqG2g=="/>
        <s v="YJegzt2qF6Qxwj7bkFrB8MVUF5DHlvtUy7E257t3bIL64Kh6i5pdTAjRQSxkV0Mo7G8DdlHZmodxLWlUZFCStA=="/>
        <s v="pQxo6SLHBkEU2fqCBsRUSioX4j3xXOSFadCdSELS+zOQ9sRXjGWZ3mJiWQF4tUmy/mvvFMjfmmTESYBD94K26w=="/>
        <s v="RQbON2ddST/1heRa+s5rGRYRBzltVSzKWHVn6bHXQEhicBU7YMk7ae9zgScJf+bxzw6Bji41/ShrnQwPBzPTjA=="/>
        <s v="9SaKsUOceHxXdTjOTAYwRDDrBGAh0hAKqy3qO7jo6y0SyfzwF4NS7fYxCmJ0JDN4CZO0TpzvJJco76Mmb/Ynbw=="/>
        <s v="HKEZNIbaa3p4ZiFmsQ4OS7V1PyM51ls6fvIXbkuEVpsZ+PwpVAywWQv9IDr8i8nRK9dftYGpP4MGMkxcrphFCg=="/>
        <s v="t3h7wYK/p3ybZgk1ZTWPyYOoPBy3163Ky7w0wwDxrenM6zGbTd+V4p4Ra6tPQPkyC6X/EY7l7APqaGt9W2weyw=="/>
        <s v="Av0FPkN71ZFpkZ9MtoUnKSEuaaiwINSlZHwJBM3ppfcvA5lFHJm8YdyODm3NkiaQoyuYXmPxI6xEF+mQwsOeVg=="/>
        <s v="SFxvjpWWO+GIDeWpdcsA7BuUWqyGl7f5PxymB7jjFPnjVrCIyfSAT1egjKASpWSFg80x0MtJIge6vB8zEQABvQ=="/>
        <s v="BJarp2MUYxF8UE0A0krgHz+7u/d7mTwZ20TFLCD+iZcWxBE0yvELORlAwVQeQOOfWJa0rgQQIY2Od2bzaTe7vw=="/>
        <s v="wMMMXuD7iGgGmqeEFu7zmTAbhebKRAoo20Gg90p4R/+vkq9FO8YPYnhuSRideXg6q/XdcLD6jA/TXsmaSzlOag=="/>
        <s v="z292B9KSLqfEgBnfROreuF3stmAHwN2Njrg+sjOHbdnyEgZkd5YFruzAmKUUMmgfGTUsEOiFomVGYmHuwDe+3A=="/>
        <s v="PgHVoZI0sqDdTVFeqkUXSICqwYRux1VJ3DpZzBBPcw4dMHYGLg9OUCqBPjOkAuuqmeIBBgSVbh+0gMRKdLRBLg=="/>
        <s v="5JNx3XctcToZE0RbPLe2PKKkdIqlUQtHbWC4yHfDntCyikwBIidmMOVLfcBFH58p65on7D6lbSELtWQbZ5h83g=="/>
        <s v="DNttsDYkHFpFFOdgr4Bvc6OsYo63mRq9E1Y48MzHWsd2JHMHoGprbIOa8GN912iAqsnGiu8el4rVZMZEnspIpw=="/>
        <s v="YTljyBeyYIrgbno1mCu8LL3kYHUVuVxq9V0nTLN3vwbVnFXSWBnIIbsvjEcyHRSKgBR6bvCFoVi2jElUvt60nQ=="/>
        <s v="v3Phu8GzrsQ64nFy+N62PUc9B/hyL0ERsRRfLflOhzzLDOTw1oay4LARB+rp50nO2bmGnPEEPKHgpOKgkAA9DA=="/>
        <s v="O2t1dxLbuzvqFU77wYuW1ENWPIeHLr2wrXienHEB+lb/NYAQwmq36tyboeCnu06M/A7Vs14f2SyLkJ/OCDawig=="/>
        <s v="s/5rG6mb/kqSyzuv+QpP+3rXBl7RkS8NIa2cn2iHRZnhfHa8iXvz6wHKNjKFK7Ih6TrziT6BrFpwCwrvo0WlLw=="/>
        <s v="prTXiGrON/6KV1nOHGjSvd8WU5jKx7KKTB2CtlhIRfyHk4tMPAn0hng+LKu6jp3u6XFVPU+QXtQyZi349oS2KA=="/>
        <s v="pz6MUWmvbKyi24MSqjSms2l+0034A6uznBVVLC3kq6N9ZXIGakqj8CcVHkeQpHkuYjT+NMRbqNIgMGHn/S6b1g=="/>
        <s v="yYIVsCuQwY2z96zoAtY1HY+wIPqOnPA2J6cDi4f9U65z+oHmZ0tJEphHtt1mhQD2uKSiI4ik7nJaxmzTrCl26A=="/>
        <s v="yvGmyjd2pbkJkNw5ZTPx+gAuV971nAgUdYBlB+iMNoXOWNQu1AwF3M4CmnKQnh9yAs+FFpO6sAKIj7VwVrazpg=="/>
        <s v="eJM0FqdRcKDg+QnLITeFFCzQY8ziyYYDlQqlBIjmT/OaPESspDSll/dzt03B0Hg5EKK9klp+RY49dIRGHoTZkg=="/>
        <s v="9+njbmbY4rGKp60mWq2nqy+mwU0fCyWDP5FHqdCyjQ0bk6+Rs/zG4MKOxo6HTZvMUbG0wzWYXByda77ZMlC/AA=="/>
        <s v="69cVLw+g+HnMkp2z1bKBZ3PzjP90dF1SN9PPPA5EkV96AyplVMA5+juIrTt2hdgqLuXefCX7bAQLWAd7pRtkjg=="/>
        <s v="0HVEpqBc2C17JVbkY+E8xvv81F4DkH7RnOCZWTw4iCx5XM2PPjMlAth3c9gagnrdkSywDMjiWEt3WkTVZ14rAw=="/>
        <s v="fzFLE3WETwcp1VRJc4SxFW+Lfv7GHTx+ajBpjQVhm2jOtHm3YrK9/AaDNLx0OZzrOgNQeJiwS0wCAndqa7oUfA=="/>
        <s v="oDrxGAQ4PUIct+DJSe8N++d0IvGrpszkFOQ8VWsRUdnzJlPfu1shWBJRleoEPr+QFbRDMrQaDy5dNcEJdDf+vw=="/>
        <s v="dS+KdhfNPXWOh+KjhX28wZ2sSjyVg/qNKx8GIrbxwY4gIweUsFqSYZxiXEeAQ+zdrBgcn4rEZB3yM6INv1LifA=="/>
        <s v="wE/CcYCTDo1CXs1nf5d678XVUJx+w6YtOG8gBd2CSh0T2yMVBXATfsNJMoOV8JJ+QeHRnMREXsv+AZJAIbJUUQ=="/>
        <s v="3AFTxBAm22Pu00ZepsYk19ShBQ5CWlEpFhBcwa9PdORibhO4asN88/zZpFPFW9QsmDtx83WT8EI5g7/9xXnomQ=="/>
        <s v="qOx3L420tlSq0curtP11AbSUTzgiK8mVrPo/tqPi/H1rIKn4wu+yP2jMrqnWDs4NdjNbapv4h6vhWpqA5je3lA=="/>
        <s v="u+gXLAE4BYgLoMha6WDKK5jfu4+7x8XwmyvQUNB1IzOSxN/K8dK+UXmEYeVIIkXPrmH8jx/aVQen0zCA019MVw=="/>
        <s v="HqvcSbXvUQogIie50wxJIJKwNw1cnFsZ7idnlxgHBc4onwNPy2BffI4xFlStdB3HooKP5F8bfMXOU+csrC7pkQ=="/>
        <s v="Cyj+JhLU6WYF6vxEI8i71n2j0vbQgsO9qDuHUSJV/409RfqzHDv7quHlYGcDLi+QSbZIHPQNoe4F5y2wzX5XfQ=="/>
        <s v="/6EWJzyG0ubmYDHNOJvP3Pyomyx6OW8cluI6GK6oPbpYZjyhK9OuPVuLmztxZ6qWkcLr+9lk1985ii6rBao8RA=="/>
        <s v="RI4cLQoGB185q+Oq7DMBHRUfS8yO6mgMYMsFoloe5pvYXo6zCz6tv6PN4FSZn+b4tP18QoDaFtTICysAvNOEwg=="/>
        <s v="QZIO/gXlQdOZA0JWJiIVgHNtHqL3kThDYLgRCimXqYHkSUQQ38hEskWugomnLGtgnyc049HYes/Ew+NSbSBQ3Q=="/>
        <s v="n9AqzlxUKIlHusq1DJl3XdqtRYtuCxaIs5pkUWHb1Fwf8x/+I/HvqmbdsIJhWnkoXJtn2+5hdV5ohkYQlcLx7Q=="/>
        <s v="y+hRjU4TOM0MP52ExWZqlMk5HjevPtPh487P/ZiP69xxXIaD1/nN3ZjSO7/dYIgpvRdVYD8UvGWAFPWfdQYK9Q=="/>
        <s v="1mHRUj9NHq84bC9zcQOqIdqhy+b7P6/94knq4WCPXrMQrp98Wk/Mn+I+Y6KpBXrdn7ewQPBPIChih3BwZ7XKZg=="/>
        <s v="AZNOjaIyE/H9lb3nv+qFlW0oPUFBAekePBauaQ1n4LWdEQqMflKz0LqmLPaQtLmJNHDBnD8uTKnoV99dfFhz+g=="/>
        <s v="QVQ4O17qcMr+M6++lmP9iRGOy6yYkCY1hMtiFcFdFMd5YkRNguZFlml9x/uHNYnefcDgerhgRj5VBVNtmwDaDQ=="/>
        <s v="mBXsWkge01vYDeaPnwvS0io9j3b+xWpG75vUSJYbFP+STQQxvubJo5n0cdS0F6mr4t3bmLVlBNSetjBUZ4cH5w=="/>
        <s v="7H90j3V9bQZP+xgjXd1D9Ekww5tPYO64sE7aqW5ZaqTk/LlRb/8e/31nrZgF5p5yJiWAR8LZ/6L01/bwza+yCQ=="/>
        <s v="SSS/6p3SW8Q0QzXGful7BLB6Oj7+o4FBSS/IkN7LdB1KSVCCT92u9tjIdGmCe5ej7Xvah4Ech1kzSGjQ+lqg9g=="/>
        <s v="osta/SHakBc+yHKQ3+7zvPsorIRx6cNSC2Fo/GS1PY+HW7zqeBHcZReTwb71QL162TdnskfvCp8EiCO/vwP35Q=="/>
        <s v="iGPdS8MOIliYFo4NhYj0qXuslQbBGNjh8Gegru4hXnM9yuQsCwOmb4Bo9fw9eQLlmU2u13zdJIiN3NAG0o9dLA=="/>
        <s v="/aBzsJ1TfXvNYAu4+FQaKNQ9MgSGhGv9FnAFcaNEMTEIOaC7QC+P2zHcC0n/Y2iP5fwz/6PvCEBrkiGptAILVg=="/>
        <s v="1oH+hIJngKwERlYMk1FiguNmCwcXVDMHUjhvDdoNYSrcy8f/p+8tXQob4seD5JP+tGFU+fcouRtEBZrvUfiIYQ=="/>
        <s v="J2iJLqZShvcPTIgb3Psyyp+/nyvKCZ77RfR+pjlxNt1eiEzV05KhE7mXozdUAL7VdhujbcQoDNpCN30GVQHy3Q=="/>
        <s v="uP/q0Wl4/oiYOCEBp7Zoq+luhOxHumSNHtzrb90SwhJdZdHLeVzSLB9acbhvxg6mnu1hNljUS9uVQd8M3+qE/Q=="/>
        <s v="5efFnmJY6xCBo8NqReIy6B5q8GrSrlx42Ah4rvGNuywhU9u66Eqp6x9x+yZnb/YF53K2CkClY9BY1w+FwH5UXw=="/>
        <s v="7YEswjb8xW3qCkNOJNlGLTdqZ57ISUC8AjAAoq87B6C1BbJrP86KVlNgUj6/jBJH0bfqq4aupJ8AvAhCul5qsg=="/>
        <s v="wxBr2NqLs67z11KAbgErd05tMqXISsW5uWCqLzz++v5cDJdSBrRzHO92NbdKC8O1NG7y3oHZCGLmSN/2u6b7Ng=="/>
        <s v="i2wEfGljIbT6fKgUPiaGOsi75fEwmIi/T/ltF6BvsUiGZPvsJbcDAMlSbcUA3pYP2QgaqzbqHrkK/Sd9IAftGQ=="/>
        <s v="CusLcej985X0u5ydMmrRwViYNFHhd89vAtNY287wa5o5k1tg5hZHiKVnGGwF38X0LXZi5yJhJmBNxAak47Argg=="/>
        <s v="lfTCHsyHXsQRLNkt+KQOWskk17oDTV480Yrj8//HcCJQwG39/kDaxiN09hsiicvo111cAlV1hRN8Wo7U/xxcfQ=="/>
        <s v="SoESlYxLq74xbhRPuVf/Pj06IvcsQd5+ndIU7XG96dPVdsCZy9PTloFPRTVA9ES/HU9ACXuJwgiN/Vqm+HrtNQ=="/>
        <s v="qs7brd/BQWWhrCZvDsogfld3GTBFPj/HgZTXhOQ+EJCmod+vRWBKTD5kiS1P8xEReeuPAcNpWHss+sNN4pqJQg=="/>
        <s v="0XlgoGr+pFvAbYCqisxyfPGC7v3Pa0x7b8S/FEgMquPiv1WJtVWu8jiN4/xTZE1KIwNLmrddukapeG+v/10WAg=="/>
        <s v="tqtwfLL7SWkdz8JS7335+oOPRXw+/5vv8Bk8nyUK8+XvvJJ4XMdu9rvZbB5CtQ1XtS+06AIil5S921Pxy6ATLQ=="/>
        <s v="9knhHYL9/jptH6Fdl1pKJ/Op9cHz9i4M3bgvjoM6cCiBCNrXOX5RkYbBbfCqEC0SfXlIdKKLsu9bkoD07pXEug=="/>
        <s v="+mQr5yVvm6Xu3ic/MBAQ1FlT9SCUdgGIbCkbIZMypxM5Btjae4/FwQ2z8cdvh2EjwgN5ncxptBDAB/8JnyCPKQ=="/>
        <s v="zH6sBibmelwb0x9a8MgTIFSeIjSnWd/kIP64fG7zIUS1VJBSXRXhe27q73zr7KB3oFbD1uyMpuYXCOPjF3VcqA=="/>
        <s v="CD8UO1/dM283KOm/P9CI1mtRI0j4lR3ejzNlTRxONgGpEh+XsktLT8p3beNjN2rjWD98PDLURs1hkyTVtRyw7w=="/>
        <s v="gjpZLcOFJlwnYJiAubEBIHtqOQYPy+mnPI7lRkZPzlbrf8OV8f6AcKxrfUUD6q0s/hZRjvUsQ8Cn+zUCwGQWlg=="/>
        <s v="M2Qvq+NXJrPe+kz0IWKZvLd9KxA+Gc+OvE54nm33rz6GEL/p0+EUtP34SH1eA3lipfECF7F6N91mt0gjB1ZnOA=="/>
        <s v="vQP4Xi9GSGGLUKQG5NMEMlNvnJFFN5WrEQJNRMXDQPtp25uYatrg1/vN5kD9hTHkW60O4t0INNv1Wo9raCpj9Q=="/>
        <s v="nD0M+caDJScZOscXplcVUbKwWn5KL/SjxgKMx8xJChZ8S/5xUGde7b1ui+4DoRErQgA8BI8ZKYp8LNlnt9yq4w=="/>
        <s v="KyBUsNo/VsdweZ7FfVCPdBsRLy02ZYifkCR/KjiEWkYY8t+GAzDk+L8vtFZYIbLPHZO1d24iYELqxtrSgy5UCw=="/>
        <s v="wdzO8ZID5s2MEj887neouhJMVdM0besqpn5ytVML+Hgk0zWqJpT7V1ZE0g9yobnRhbWkCSoO9lszhb8g6Jjphg=="/>
        <s v="oaD37u3M7zHGdxMNVrPWjtHF2nJdvniIyJyS9RFSQaRys7wWakL+dL3eXMHUgrbK/1WySTENr0sXpUg3Endv9Q=="/>
        <s v="HhJhEW+3j6fo1YvZYzV95TTDf3sG0TklEiOQ3slHTOVY/HHdWbWG09ZkCVumS2j2poRD+IVRv0FRTsaQKByAHw=="/>
        <s v="r2DCbgZXrqeVVh+goN0aZt+w26+IOU66Dp465YXKBljUY4z4yFvNOO5zG7gGUQkAXmF+rsdIbjCHWSehaHg6wA=="/>
        <s v="GfcMrJ7ntMGKHGiO7WLBr40tI3ufYbTiIV/Fo/JW3GI0zVibpRqRBFdmJ8/PKAeNNAFAEdeb+vojzk+V/5Foqw=="/>
        <s v="odpWANuEOMSGD2v+/GoKcF8fgDHzVeyJrSCU+w16xgUypw9tQY+pJ99Nj6CekkfGAG7vFVhxZWFiLjSqkWigJg=="/>
        <s v="k2NlAzVzhROVasBFMQK8JcpvpS9k0kWx4vQz6DaOPIVfeSo3xMZPi1DnCPQG/XecS6bV9+3wllL25OrDa4RdXA=="/>
        <s v="tjXvDTUviy2tGgAEhGB64wpCQweeMRl04fxR7M0+O1mzWnxwzjaAuBGhtREvR1mgpXVVnC+aydOw5MOcqiCTxA=="/>
        <s v="ZFRVzctT68rHilS/Z/W4DA0t+pu6ula5FOmGlfHhYrEFqD8iPbRP6z4TXl5y39uN5mdbnccRInPX7Wxmu67jTw=="/>
        <s v="eHIgLUn0TIpNQ3qyBzDZGYugyjJzCM3WmakNayQNyfAxl+I1MsnULCViZw9uay7wcaHVuzBTlxoAHHmKAhcdyA=="/>
        <s v="aksawxOu7Y/qpdC4UMJm6KZeNzbw1pNUvxZwGmcRJgwTQlike4pZxFzGvWG/D55GLVpWNlTgyNyUNxPtosjm7A=="/>
        <s v="62GWZmrcjQK+Yb6sXx+HsadZ94XzHLZjWaA9+4DdFMy4ALAJ1ap9J7YHc3G+vX63HV0U+QG7cdEP++pcVZZHpQ=="/>
        <s v="FlAQskObZ+NIl8Fu4g13H4fw7N0NVBJEGxTxG/LfEpdtdH24jaDVvhIM3/IzwG7Kyt/jcmp1tpXKfM3ZPq+6Tw=="/>
        <s v="R7ezNbwjMCfT2x7jcTvAUXbDwww2607CeknRJ0igt3R2SUcJitbMTpZo4NxTgw4Wq1N7brLy6NKxW+Z4U1cExw=="/>
        <s v="7Ijwcjx5EYPMGg9yyb+tHZJl9jp+QJhb1FbPmM0D4AN7Lfcw3rLVbjQw3tjOOaFmAwEtqlV1/gRNaN6/UZRfmA=="/>
        <s v="IGaMiHugPLekr6R1Qk/Y6R4f1cBUsXGFMCy1/0qfdjdY0O9JsenEdH66Y8L2N8FDfjo0Nqr2in3i4PPF8+T2hw=="/>
        <s v="5UaHkbUvnk939torHMBjBa/P0DLJOB5Ngzp5uFL0VLMRfau1O/U4f6YSZZ842satFsR5e3Ao1gumrMEAAMVnAA=="/>
        <s v="Oi6SZFvOqoT6hgS95jHP3PnHpC5SHcJIFFJz5c1SQMrME5q2DlaCy7hJcm35fa455Up3pcmZWljCQ7GkH/FZ3Q=="/>
        <s v="EHUO+ZyGSKNxWxH2J4MYdSu1BUL21tYge7AmQVlE1PdE2lRu3fVsVfkSUfAvZv0Utma5UZ4pRFQjwy4XgC3TGA=="/>
        <s v="9V1U0JV7jfGNaSN2xWcE0IzMVxLc3aranNiZG3uFsxhwiJtyf9ADFKFo+E2hzM3Uv778l40xhDgsOTBAVFw6Pg=="/>
        <s v="t6Pty3sSbe7UhKZDpwySvbo9M57EtxddsxSONS9UEnlKb08ECsP5Sbp3u93+8hdM5deLx7Ke5A9Nx42TDiyu0A=="/>
        <s v="wf/xTJb/Xo2j9rZujiFeoGQoERkPpk8o8vt1Hl1o2mNkA4WXBQyLfKJcZYwmWv0fwq8Zs3YYHrj1lEvU7QCMzg=="/>
        <s v="o8CXuBzOUGRLsJi6rSqSshkI0LWqir1UYBnHPn9lumtJNnpPZ4nKBrL9XwhXt37goQXxDh+Nu2CZ3464eRI40g=="/>
        <s v="sSfJQirAvHQ9zsd1VYh0arfTTHnI6UphIxCbp8fvfo5TIUyWB8S2wXMyX0rf/J3OYg52P8cOmpioblpkjom3sg=="/>
        <s v="+uWWAjoweUQBS8tIZL8fKHXH7V5pP8k52lRmI2GW7yNnAueotbvYB84gPpgAoLD9pKSBUxXzcE1Hi0QkeokNWw=="/>
        <s v="mPzWu3gyjSLFhclEq4UKRmWChLRYlzlI+Dv/LSz1Ogm96XhSjL4zZ523X4fmhqWmcLjVb9Y7l9/FHXb3DOcyNw=="/>
        <s v="QCYXcor/MWqWCLwlFfeccCb1USgKnkzgNG1kVABS4L32Df7mIstDx9CW5mpVEmDu4iAotZ+ZkMd+OMfcNarGSA=="/>
        <s v="foebYhJhhVtioPSf3VC0DgESR0RU+u6+m+Brc5sj7HgIxN7oXxPJ1/JNVIO+kHZI25ZspI9ZLWhXU6CCC/n4gQ=="/>
        <s v="VgSCl0eKZhimSANsjtPZgvhiYhB+cMoAc5OW284X86yp4fojb3bmWQU23vge+8z6kYDxwNxNWIYvMbMT0zBANw=="/>
        <s v="bgLBEHFCRC6O5gbY+5FI93Jc/WEiRxUbSNSbLFNFnP4tIkrEMNmYz5256gHreCKTGyHH0EvIcxhsrA0/fd+h5Q=="/>
        <s v="t0Uu0C5TmSdYBiB1yajw4v695OZxLADXCWgpkg6WYVzUaRKS1K60i4PIZ3Z2MO+8iv75AB7KlcvpCNyWtOsJ/g=="/>
        <s v="XGqSiOqmCsn7D53FZ03nXkK4mfUvKRFerj5/5w/qFJzfJOhskA/eWPnBw8G9ad4vBSei6ngQ56HsgzNxDj2/ng=="/>
        <s v="GRcU2DwrydLrk4FAebdPufOH3Jn3YTDWE0R412j+vYH95pUapu6CUAnJfXsRAayPqTpvn0SopoxKEXTWYBeYxA=="/>
        <s v="Z5knIN3L9sO5u2VIzv7E0Rg7wbHnkA4hWzJspgzu8Pk+/ZCIGQxDp8fwdMvWmk3j2g+HykyJzF6TPZpPsndgfw=="/>
        <s v="5Vh7FYhDh02B9KPEGgYCcE8SOydpWNt2OGTjjpr1aKb1IazvBB0xl17Uk/JkLh7W+SqZN0w5+lpno5d+ao+zDg=="/>
        <s v="5Jg2DdIKWSCnAq7m3Pe86ae9gc2nN9qLzyWDrueNLYaV+ZIxTRSUlrbdwNJRv6gj5vohHC0+ARWW4Kme+JL62g=="/>
        <s v="oA/wrq0NQ0xv5DB2++OZzEnL0bvSv8P+u9yTyAHinPn8BFINnymQ/jteuTsTLbzVfynw6gilkXYqdc5rySeDIQ=="/>
        <s v="MtFzxeMHianMGDUFPECpiYY/5LX/JrgfE6riVU/sgWbA2Qxez13p66SOnpcetAbBhFVI6Iy27mavcQ964zxOpQ=="/>
        <s v="BOfSB5hrribvIWywf4W/d22Vf26rRn5vI55ReaEi65dNEa2aqaueLNrACSJeZ2CNkSpWhPBh11L8+1Wnlk2dzQ=="/>
        <s v="slGCGy1jFlfb+THd0KzuabPJJ+90geB4hEXp2IhKOPdrjB06NCRDeXyGLwEbcpu8pKbDFI5MqPt0gQv310yH3w=="/>
        <s v="r+bUEbaR01GTEUiyX+sJBhgVjTKINVoUT7il2dQy+6PZr4pcJVcQmtLKScFt4RoLR9Grga06BlWISOu2gnCoqQ=="/>
        <s v="5m7hZWUz31b2jP5tc3rv7Fcl8rtW7FPMWfu2zNJM0FDyUpYWOHlVlpW+0qXaDy/9wtLGrJtVNsJ3KKaUp3W6+g=="/>
        <s v="Q23Kc3cjUv62H42L3P9unZv+8WyEUEYEWB+CQAi4Qnc19rRQwXDttvMvMMe+jGl9GTtiVDeFIjuecZMNeV8scA=="/>
        <s v="295wvgEdsFydB/2dMTpMHTRyd6AMCRe4Vry6Zqsm93Nrf/JO5xktUfJXEs/L2Q5sPUIvH7kWHtnaU+3RDvipSw=="/>
        <s v="uKo8mt121vwxwtsh/QPRp1s072+0/+eVFSVsBr6eU2MjUku1uZHjRUAUODr/hNB34zrTBAORITwEQkYw2FWntw=="/>
        <s v="JLZpBsx3LaTAwEDDNgj2ePspC3sd9MAwmyD+APnsmYhdU/Pysq3Sygjq/6Lpxph1+4bq/5JztBtiZtbIbGZhfQ=="/>
        <s v="lySm0PSh8SMELk9pmFs7zmfH+x+D2+Sk1W9tbmVhkLaHKM5uO6HIPd3LlPqE5YZBj+0JiMlNNB/vCAYanzkgsQ=="/>
        <s v="+BHoHTmR5YrnC/O+8K/equIs7c/HLsc0M7qfBANiZLWzUiSjWOZx582TyfQigWo3qZlSPU+6byqkDyOEzn4U3g=="/>
        <s v="n79G7HMDhfDLAkGaxA1p6N2JpHBlLEesZurUFSbpAkF5I/FSQWfF4OqgmMiy887wUOW1Lmtjm7ABiiI5r3bqsA=="/>
        <s v="XoVsdt6M/RjPBskWuOTXMyfVVaK4zp9EiR1/xmE85n44bRWfUSMADcvk5ptEHqWjMurgyrjQRgaa8ygxZJeBfQ=="/>
        <s v="I47A5cOB2YfoOk65NkqyqqR0QV9v798yh9FtzglouQ9JKa72ILiepnuMJ8RPlgaZNcf3j6kcNVTuNnzCOXZpSg=="/>
        <s v="3JRBl6mm1PtQCVVDchjkE4ZhBUDwLnLripwFNYkBoi5QAbAmtntY7AcO3+eFJMDd6fazhl2+G+i844gsgJJVbw=="/>
        <s v="Z/c+zd87qMvkWmSGotr+JipCwaqqurGBSDigCu5FiC5QSkdX5u2FKeP8IYslFG0bntvy2okuSp/1G7byOYgkPA=="/>
        <s v="7I4q3Sj13kuQb2LBZJXymnAE80qovNF1l/InNdPGbTOcSOYk0zvjA8RNXPazZFvs3GQ6/0iywWnlyxiMAmbkeA=="/>
        <s v="l6sSe3fVRv2orBEGm8VPNaGrvlVGL1bLnyy37801mbAQ0/yuxkwf5dGS6hpglLdLSoxSHJbgExs/XBmwba0KSg=="/>
        <s v="Wx62YEPb24fzDx37AD4IXZpFlnxXWxd2atlid+2CD/9rV9y9L3iJQGI3Zqj23K39sShMlZGeML/b3mis4SuCBw=="/>
        <s v="UXj7UZ2vMQHIQZW5LkxrORqxkmwV3gkkb1VvMXPXdIZhRcm7QpIv5Fs6n7GxmejSUn3YnfpERIWo4rPecgA/WA=="/>
        <s v="MZKeGPa4k4pbFI7haMqP4bhu9TEQhVF+VKXFWnzui28morUzlVItgmw9341vPH/wgHAfCboz9oIOqyt3LUYuWA=="/>
        <s v="gWT8lwLlLXDMGR64hfuK5SNlpV+WqBxC7T057m/ZtCLuduFJjZJFpJcadO+yHLWMtHRlSGy4q5wR1t6gRnd2mA=="/>
        <s v="bAtNhbMv0hjHAhEZ3ERi4mmytcYXsy+9FmIaQm8ehCpJAyD9JKaeByMJ3tgFj453X5aWVEDRprUFvP7sMDFdMQ=="/>
        <s v="qT5TENPrlMkXOmPYQnedNnLwl4LGKSwFAijq6e2c8HJrmwljfAkxwfXQ9DGvtrWd42LCMElzX41X2bdDSps/NA=="/>
        <s v="mY2b92RgEQYFRbQNNKMGfH8dr8Zn3KlfMQ2aefyw0mk6Qb1ZaxOtjANLmAxBthmcxCAF5f4FCgRF7bpK551GFA=="/>
        <s v="UjKT6fgXP3ThYLzcLStOvvbtY7mnMHyq4V6NQ5bkPRfXooCYffO+VapPRJEBYOsjCzHK3AOdmDP5DVDFX4r2rA=="/>
        <s v="AWnl8O5a/bL+a5RVejYyYMxMivCuoswaGxjKjWe/QNW+gMWx9As1N0UNMOQjVwybUp5ETyP1pSxpPcMq5Xpj2A=="/>
        <s v="zv9rdeE1neNXnNNEC0K7TLpgpaYqa/CWmGlUcVyWj8HZ7DHSpE46OF4NYujGs67JnEiEjJl4ED1w76GQtXKywA=="/>
        <s v="YGHwA36zgNVNkKkrXhEUdfdB5/8qBAYyURo6TPj/bflIeTqzAebTeFXwMAgRCoFVD5/Em5iYp/6PxnUoMh8FLA=="/>
        <s v="NhmJT6gRxIztePo6Tk+ttHTQOGZPpbHCSB6zDW5NhKO6GdvypUwn8ZYKL6eIYQFx9FoNgLWIymwgLfHtvFdoHw=="/>
        <s v="1eSmPKyD0y0PQw0DTmx7lBNINT+ZpHTsOFq3eKLMyWO96ALBBkSPd3HnTNxoeclru2QqVnADr/DqVg1kljbOmQ=="/>
        <s v="+NdYIEtMuUKQw0uPbODaQZ8zFSQRQiNlXgUp3hxixFiHf6eX/uOw2Ta5A17YaTFNm9OP72E33R4cWBODhvYdXg=="/>
        <s v="lZbBD6VANVEWBgl5GbYkQA2VwUbltJeFS4NDX9xfyd8GprPT+8/mhJLtpslV5joTpO0HysYhLWpDvMPZTMqY5Q=="/>
        <s v="DGvvJs/xUpUcRxB6Ux1YHG5VG89p9FmEAXJR3syJN4YkXet/9393pEQBMkmMoCJoTqNfIU5VQAAn0ihXkrYNkg=="/>
        <s v="C5p4wEa07f9nDjQtYGYBqi1N/riG7sGTXIJS82XebjZsIIyTK1nVdhPDT+O1RzevrRS0kNHDn52vD35HiDvfLQ=="/>
        <s v="rBgZX6loz4EOA3HYiRk8ENs7mFXKzduBm9RchL3QY7XjBO+UgXM3kvjavNMPnkhEdY2UmmJACVitA53m2y210w=="/>
        <s v="+jV2CgNf3mrsrju0QNrTEv/KTDyT85msFpcZt30ETePgEbU1AE4P6MX5vv9FLgsqcl/NqEX3DxTU81X1VrI1SA=="/>
        <s v="l7o2oYIzkN0RkHb9dfPU1/UFBDtl1jHXOxEj2vOB/myA0V0UPmrAax1n+C81GYMcD3mTNphKrmw0BmAXPkyqTQ=="/>
        <s v="Tj+Nh+LH9v/e+Emt0GegoejnTCB/UpD/2RZKts24MqhCM38YxOeC5OK1b3RGhoD7CB3uxs03F6oTN4EwaHmGnw=="/>
        <s v="jgJKsQIDAooMlgVSZzsL+r8a4k6ljxv17ci/kIm+4e0V4x7SInyLCduc0ZJtxvLbXvbmaaCJVmQMTHKC3S/SPQ=="/>
        <s v="DMUnDBO2Thor3+4xiJD9xA4o+oa9oNVY/ff22mdOkC3ZVYzqgmfazVrBsuZpHXFbAmGEIVu1hP/A+Zxwuw5VeQ=="/>
        <s v="YeNDxOcdpTIldIW9S/niGA2ELObB7dSsUYmJX9oYisSDIj8q53ABtbci3zZ8rPsFUKkPtZgubfdtQGjETqO9Rw=="/>
        <s v="ohEV5ViG0sYoExaW4HIYQsfjnDwUtc7ph2OhzGSr5WwBHiwVmgJdyeBnNgx2qOyB2+1OXgP9ytWT+TBtYK5wsg=="/>
        <s v="Jk8U8TMKoMkIhdDDk9smf5zrkRrhvzVRMvvrO6GZI45NSAjNBd6LJ3PRtUoy07Q1JQ1uCSl5NA+siogS7ts6tQ=="/>
        <s v="qaOYP/TxXzRstq8pTYq1Bei9WmRr0FUQECBigkldgw8mKlRqcNlYM6YYxLxhbaOapOUOxJs8slva5JVWFugi0A=="/>
        <s v="9brO9XeBitIR8Bxk+Fq1vPuQDdenWlqxZRwYt513asI38UMPIriiLbdi/YlQvGq1r71WHaN9DCMD4/k5tgw/FA=="/>
        <s v="zvzTZIsOfVyMls1IhKgulnhdh1MnvVh/IdSVWr3PmF+ynAdDni/Ocf+04B2zE8TYTwvmQDTZ7WBnEpSYVEdG/Q=="/>
        <s v="iUfcwNd+9S51xSSGCJjFk1oHtzmLzjXWmXILOgbSRcQo8y5PxaH8oF7JhDBCe2Tg+nxQjWMKni0m1Kn/66mpqQ=="/>
        <s v="hIf4rnjbHWbZhATiMhFlKqZmsIWODAJvUZMHA+Z7/wgkmzsCTawOUlZM2g/aFZUxYlF860hu1BjJr605XAWytg=="/>
        <s v="5t4jUxhcomuhGI0Rhh4B4y6BmUIPGyvdr78avdjCNXS1LmojjsAL1LxKgrGvzxxKswfevZ7BXBb4MP3Aj0XzlQ=="/>
        <s v="50vsHqCKWx/KUQv3F5CV+OaCMIY+zBkwsXb+zbTqwzz2D06t+7d0TxIVqq3v7RHXCyrhDS4J5yNTpH0+l7iXEw=="/>
        <s v="5OhsH5vQoSVgGNfY3QxGQ050zbjNzFjz9xFAlrsRw9bWzrno7e9/ecxI8wk348N/jSno0/FD52YuN0MUhO9qyQ=="/>
        <s v="ODB5hvo+CieDzQht/ryiTJNDnHugO7hYjwVy5Y9b2dIUFLENyUUO6hGNOSDXrCYfdiknF6AsIV+Bpt8wtGDUEg=="/>
        <s v="TRPuzlo47atq6DeNxcTAwZ5uT0ogifTJsZx5lOTVYJTGTfy8mYZOIu5YunAgKib0mrH+DHRf1vo29LpZU5Fvmg=="/>
        <s v="YQxUK9ImEJoq4tOjKh4zRmtWFTYiun/PH2sb8taeSACDHfVOdeJy8k5QzlV1yX9mejRuGPfv6vtjoCNwDbs2PA=="/>
        <s v="JxE5xKk5ACyXdELH6xNAsFJLSIxx8xlOGfQEOxuxvBWAWftEqhlqPKPbb3brFnzXAFOMM3oE8kpAaMlEYronIQ=="/>
        <s v="7EFBQp19Xn41qpYW+vVOq3TxHetyHyFUD2JdVP3uMTt0X9jIpOzOS5/d8uDrI6qXutHAip3++dkmwJOhQiQhFA=="/>
        <s v="kSXB8WQZ0wlInmU0Ps+wnrkbvmxpXNvZIBBqwWpEl6OOVg2B683fn1hkahatW7XE9dIOSziLICWc/WmKOEfiPg=="/>
        <s v="FnaiRKle4RLCc7p0kg16/x0nUJJ9vU2pqmDAugPlIR0jmsjJNqHhlwXtejnQb6xi9m6WPCT5D+sCthoTnl5U/w=="/>
        <s v="Jt+eqUQk3Sz8QCzOecuS6Th8Mu6il0o03s4kTj6i0ptR1EAoszk5l6QLHQvEZ0egrS3Eq7AB2KoW9Uu1lAdNoQ=="/>
        <s v="vAAq2dufOKckDhe+AmGDl20pRjLhOaWG0W/tTzlgCHw73aDPEksUtqmyzJFBCNJ2B6oiP39PWaXnCmFRh+4I0A=="/>
        <s v="c3ca75QUmoDZri9PZVgin0pLUQr6+8Lrh9ZbSmYipzd+bYh0y7OoZF6GYJfqwOT+FyC3xFrBwSt4qY7VOxIosQ=="/>
        <s v="ydAsQiBIZjCZXkaUZSKXmUKk1gZNOBXBDnw/+2LPMZKPCONtYPImPFG0FxVTGYn4IqCIIxg7dddQnlGsn0oiTA=="/>
        <s v="Fzw/FQpzkQzy+Xt1CADH5JfW5ylmDRi2PjiN2sJv73F8lPts+TDmJM/LgEm2FZU7dEZzgeVrLLgGLktRs7y+jw=="/>
        <s v="zt9xCmBcSM1WS01FV3tIARg8YjAJzcSGF3gG35w4biHds2bDxgx6EtdUnmOBwDHP4/oV6N6dPnrJdGgcx6m2lA=="/>
        <s v="1lHwtirsXODisdZU+4vTIqw19T5mcdmtgSRtspH7218oT0Lyg7EvgixOA4dF1Fybn+mumFMtyk6MOvaF9WmfaA=="/>
        <s v="Yi9kCk3Jc9nPw0HGIFPfir/JZjXBdoyWKnI91tUqA8STsOoQdZTP8NaKvl7fNdUrk+1H4OIiX0vV7z/biP6DMQ=="/>
        <s v="093wa0JrXwhePmEdSO13oJry5lPgq9y4yUSzXTqEypFOa1Roe+mrLYhyooYqHE8PvNjxsaCE2DT5znv/Qtb0/w=="/>
        <s v="jFPQgX5ATWa8mruCuQYhhO+GH0Xsko71VGM9iYA3YBKwORzEPFd64W4r8ooVO52X0l04ribqg8p3rKYnq4b/Jg=="/>
        <s v="82AkwWsYrG59OO78oXbK+RVOCTjvFAfYYST8HPE3nTdrt24MtA+UxzGMadbZaDXC+OlVf+DmEMzEuYqQIWjH+A=="/>
        <s v="FQrxud/oVemWtVq1e+auKPYj0bAqAjc5lMDx2ovhEhdPgLjXgT3o0k6NB2RwXTMiQJ6yFTyL3B83GvZewaN2ZA=="/>
        <s v="Z7NhLRlPcCg0syY94IIIv+4q3T036Pihptp+WODQq/KgS4LWOE2hyCdmjRrbt6oXdz29aaqzkjFwKLYGpUVq8g=="/>
        <s v="y0o2IP31xSPvE5UMi6RinJLPlR9zDsQsOyelbK4EX7+alQBcn1wkgUFstGtvp03lFHgR4gGnFkadc8648KGbGQ=="/>
        <s v="cKPo1G/Znkp07SCHNxvhZTviqcDNuhPt3zHHab8iArYIG8x2GDbTqWgGnTBffjUgrGgnIVjj+0VJitNIlNFmKA=="/>
        <s v="YN7AFkoVyeVGkKUwgPep197ViDFKig4XWIRppoRaQr2g77xGY7+Ijltek24sIjNGEbLS+p4gOs201Et6b6GpRA=="/>
        <s v="oWTTRjlabNmPLC8qOIDRhj6mHyDSuokkdyKzO2Hx2Muu5gYTejumhUqIx/lDZMPEUXwmmCJdgv+VBo/8Ph8YIw=="/>
        <s v="mWeXSnKCdISZRNCslN5S4ewRTzHkCPn+IyK6ABvmvG3T40jegtPvTJWg3yNjvPZRJSf7E0vDTW4HHvnrZux1Hw=="/>
        <s v="QiA/dA4sHFOcZVnj8wf2iwL3uwk2pDnRzq6fHe0C3yFzqEFquiMfxgNi+D9bc2vr5jcl6TUq5uHyvZ8HwFkw3g=="/>
        <s v="FBYeSBEvS+AfIGBh5CWcgEpkcmNcihy9wq/m2/0TeehtBu8Py40P9hnwdxRLcUIdxRyqtgJQs0VUyG1izMoxUg=="/>
        <s v="s/faa80EIcpdxoc0A82+ngw7Vn6V/9KjNFQ7ckGSOt0LV24HOMkBxBEC0ZLJJEuVVgLHXZgjoUXMZKKGUfs1IA=="/>
        <s v="ZmzDmyw+45zYiYa86t1Wf1BdpMHcgeU3vFHVShcW5LKrV4kp66EKC+icz6oBIcDP/phJDXWEGbc9xknuhLGY9w=="/>
        <s v="1x03f5wr8UMFgWhj5ksPzAZIDtiK9PwMsxeZU01NZk3ZdjkJj8qjgIa8H9naUtY5ESaEWMuaIHDl87F1eRyfPA=="/>
        <s v="y4GKcUtIdbnv7T8JIQ54Z5e9IQC8A5dw0xIEkYxFQ1Pd5+MTEfinrviIgXKE3hGH/MIj9scJiPze8GSil6Koyg=="/>
        <s v="YA6BONPS7I5wws1RyFt9w5Rkssv2lzAFzPLoYb/Bh26Ss+5rM2ZzN6pavei3IAFMgwPpxaaSBZE0YX3XQDr5YQ=="/>
        <s v="FRt2EyYuapTOwvZ3YPrKbjYUxBGZT5Gh7NRiREjUpC1oP4bRiUZz1cG9MsFsIJvAdDi8AXJa6/nuJtJk99S2Xg=="/>
        <s v="FCQDZKNGaS7kHBpQw3+OpIyLa+tk8d4Wc6MPMV5fMATu5z/oWbQI+h1b9sX5Jq7g1fTJl71Bl9TJL/R5ponvMQ=="/>
        <s v="bt6YG2lywjCpgZa7ApmbNcPFu2xhm6ZptzumRjbvYMYTjadmavnl8nJtazQYOppLyovDXII+TBKed2NqdBOiew=="/>
        <s v="i+peWeC9k0KCwCoU9iHmNx+Uh9AXIkFPOaSVFztqZLzNeaT48xdMfu4OWtyMk5a6E0681ICsrYRZ/QBj1jGkaA=="/>
        <s v="QAh2aFL35YqMS6tgQEVafyQaa+4EoyL5fbnGU1cnIu7iqhuclfLecNze88WTlf6DfhLK6bb5uTA2eTufHPQ19w=="/>
        <s v="ZcITvsCFn9nZij/VTQ42voAN9NZch5ASz0rgLGIkZuDgcB6Na6RtIVM7GBs2wguxrj9SPdlMK9CtUSiVj97Yjg=="/>
        <s v="DaJBjW2H7FHb//C8EgCVWM7vX49NIcGOF6Ye9Q/HhzDrArNIiIHvIQadr3wQi2p5DGLllbdlFsqQ0jDmby4Ctw=="/>
        <s v="N4T7pw7vfPFDT2PiqfCF/CH7tkIs/vx+SoX1+sqUBhdXnui//0vP+Fw0HeX0+oivSLAvtli82bWObNijMwAUWg=="/>
        <s v="R2kMsm89IOVfngX2S3GrLXwEo4tSxc9EswdLORLONS9SCNWGURjxNePsu0HhI0bDv/GGg5XqXQ/TcL0nCpWA6A=="/>
        <s v="kWTqE+P7O+uEuLLx11pVICoB1fK7lT8aiu6AZiGo9p6uaWbBnBJmAh279fgVn5EXXGAC/rlsgdooqOPZC5ozFg=="/>
        <s v="RRPvIK3EGoDgavLlV5VL+BfuaVyHZRcubMUEXN72p5FJcP1NOBQikArfyoiBKcyxrc0TmU7z3XF9jo4oQY+4KQ=="/>
        <s v="ndvggX2V3LZCMNLFKoiw8WJHgJBK0Q3Bu0mK+XDrZEIwj5AmzUJdAYK5SJJ76k9UyL22dAPdUV93qy6vDgnUGw=="/>
        <s v="rBblJuTRPBwNJ/iM1PD+2eR7ZPMyrmiEh+w7FtgEJ9SCWOeU1wkgBDh1pS3d/NSJLhVnKNtPg7cN3qYYZx6ilQ=="/>
        <s v="0QdMggh9Bg7KAmTxP2tvvgrzw0GKgMkzq73mYtqJX8wLX8as+fVG/FHuh8cBun4SXOPdbsEdMw/SRrRh9B/YUQ=="/>
        <s v="H+zqB78/eSPQBq99iREzrJDoDdntDEOOrohgwzwgNh6zwKWjcKAM84mIS56R+KbJEqTfeox2xbtWE7tBOyavTw=="/>
        <s v="bqyjcT7IE5SKpU/JB3OMwe2XoldAKynH14JSf8D4jMKIl37KSYp0t2dMvU/7RK8m21mD6GfaQiqb/RsKFfMydw=="/>
        <s v="xIkKBZn4w1oFwCpxszq6M8AZtWsF2UecMUMDp+1BARqr6h7pxhu0YRl0L37V+YpujteEL6/TxErO6OGqM1dy4w=="/>
        <s v="YHXLwX2SAc9iHBhxcYmDVBKwh01+ToyZoP36pg7u849AAuYyfyDQNB3eaxYKgT8faRna+GWDBT9jVC7YXvPCfg=="/>
        <s v="kk7ApURPeF2McC+hBiiMt6V0RO/rxZzHoFfeAdglQzKjbAWgObKBwi38/pOpSsL/XesgA9cV19UiwjuMaFoO1g=="/>
        <s v="I4cDE9w0Z19gP2lBnmNSOqikUuAWN3LEIpzGrEWzTDfUZLAnrpNS28FeBvq4A020xh6+QJLqDALRaaoRAtagWg=="/>
        <s v="KuWwB3llq+5EEK0f9e+Soz+gUA7aXmm5U1BnsuKVfEH7lnFliTPqp/wkHKSJRSDCa2dvcJThS8ngJT8iovFLFA=="/>
        <s v="LYeFz3abNpH1UFEgsnAHPWA8y5bCb0wVKMt5ZDWL7TG1c/dSfe6C42S3fGDw647KnhqD+NVyvqm35PlIjym/ZA=="/>
        <s v="eSTnSy3xKIpsV8KWd0Bk9Zv3OMW6givM+jdN2WsufEB4ZvkBLn0cKgg+e4pz84WFsPP6ES+VKN4Ij28GFZbjBw=="/>
        <s v="ItJ7XmAfGrI0wfr7w7tpKuVWglNjswCY2hPi3Vs9nd9mvHsv6XqBQiFl3CbIUgYAXXWd78gYJTpE2ISNYS8EHQ=="/>
        <s v="0aY5cLqWO/+dxIr5TmrypdM0R/iUax7NBXwmKkRhI0k72ctQBRTNWSjUuCzcJIImFDqDksZhSBR3z2ttrdVUkA=="/>
        <s v="DftI8pzEbpWvsM5iNPqpEkqKtjt0JAb1vFL7SInbDSwNzozcFjesIqB9hpCPEk5nPuZhiPqhQZ6oZYij6UKkuw=="/>
        <s v="dMvyGBBs53rYUMYaBQMC/w1o17nKE01+gBMCzinzJu377dfbUZclK3+zZotU8ynVE2KTk3RgvC2IM7o1En1/4Q=="/>
        <s v="rTxXqP7F878GraLlhsdxprPdOe6mCYs8n1r/28MdKkfwG3poualPTuZO8jhKyhSfOHNoK6DRb3UtGi4b2zNXWQ=="/>
        <s v="huG2wsuj3xFgATbtdkMtBkcZ8jdxWtqVBwkBMPuLbZzJI3yIZeD4sHNc6zdSXP9PnQ39ZniPSnqL6aqvuvI95g=="/>
        <s v="+G9/favxEM7DPBd+8KqDkutALZu4XZ6H2fMTPC5VUSIdFdG37g+lnEYZkFhU/TtXy8JzbGeydJgAy7UH50iTyQ=="/>
        <s v="hvbqiKMhJv/Dj0XoMGBXlzG4H2T8wbFzwknt4VgJn07VaIZNDEGlAbz6jZ/wVOMbinyjzJ+zNdDhl321DUInYQ=="/>
        <s v="mDLQjEop/TFYl34E8EtWIYSSq2NDj26DFjIbD1MEKhqEV96t66sKanhgxkyNIF2R62gvoXd0aUjxpgfO3x8E7Q=="/>
        <s v="5+pnTRIqASt1iKSzOCJSK0CXau2F9h1uffE5U1RdvBn35hD6PiAtnGfnmF0Dgzl+38/i+DQmz6Rg3q8SYnqqEA=="/>
        <s v="ZV2W9Jzs3Fc8xhHazxa2CO2alSUwyLOLuwhHylWf14kQ2qLX5sDxBWnwqyGtRQB4QUDGjgG+DNox1JQ1faJfLw=="/>
        <s v="mtZrwLUFYQP+XvF/OK70/ykr20LWK/kAPZgeXuGAp9wlT3EVO9vcAB9WcDDijSn4TUlUMA7KU3cyxoXMYqzy7w=="/>
        <s v="JCI9PLMZouLgebq5KNZBZ6ldvGWbPDf7uJZhVxfJqY9a1mjk3+gR0pQWmf0Jg5HGRCHjS+TrKQA/KE9p0uAtVA=="/>
        <s v="hV6YHn2qv+9f+ImN+fKpzaGD5+ans4zT2Tvqp8/aOE7ALZDHyH9920k6wWk0qM+sZv8Fl2I6GxDA4lJom8tfXw=="/>
        <s v="zGxwG/og1OGL2EjB83fH5f4areocZRlwGrLffFBCq0V0dzIsQp+t4lGZPs0YdQ52e73JJH1ov4xzlOcuen3yFg=="/>
        <s v="YnLK2mnqwG2R4XRScAgi0idzykYHCWjRkqw/S4IUkVYtfljpZzsrgVlA3GkAAQdUfAg9OUD+uIDUMTOS4L93dA=="/>
        <s v="+BNNnCPPVy5NEqH1M0Sg7pTqTYKBd8C89y1sno9gmixHqbotWFqNhWPTGKkI9w4uzpBYcDpwjCjvXU58MR+kog=="/>
        <s v="6VEmJqyqa+VurEZtdYDk4araZhwOjV4wyxwoqKh5/xMWcQhtz5TVsfsymx+DN4fCYoUY49zVzOM2czf/ssl0mg=="/>
        <s v="lsBW+wUOuQ5/mQk02sOFzOpunDRTiLuWN/1mTXUl5tQqRQwmYc4AbAwtOFSiEO9kByUW5pePmg2fnqIoCHeVkA=="/>
        <s v="2TI0hyOvD3MmMJ9+sewgFxdLHCPEOP5PxhbrzjlsasgoTdQ5y58g/bLZYz/ChYBJBWgiP3EMy3xLzlYfzzXEJg=="/>
        <s v="A3Pr4HyxqdwpLRQ6ALHbM1l/T1eC9pMV35WfEcoy64riRyVH2DhOqAPuycoa+DyD/xIZtD+EcemA/t2aNoWMBA=="/>
        <s v="JyDYJdbt4QRB7tVsm9h0vU7Ghf683IApZgMbjTpXTHZVXAv5sp2ho5Kgo4f31soJWee11AbaPJ1e16UOhonCAA=="/>
        <s v="wt7CL4JbRYZFiE7aMs78XnmSxhlNhRYgXoCunTPSUP06o7tTSFBflL7FqG5En9ROAwkfvJd4F1K/QAMQawCfFg=="/>
        <s v="a52Ax3WjuhNbqUyUZ7GTPAzqRJyI1nNti+fBcBtd/3zmCsgOhXP6ljvGOVtcQg2oJ05ble/Z5PT4EDswPwnj8A=="/>
        <s v="2wtEsUXPe7+DrXBW8VihLtFvolje+VHrcVwxBQBUCyL6juPXlNNeMEIEelqqGQ5jHIs0S1Hgl15sk3Ap/9pqeQ=="/>
        <s v="aWSDeU0PXamREJUzfCcMKz5gjKlYiivoPXTOjRXRgkvVnEzlfHtd0GU2xEMzbdPyIlJ/aK/HJ3R8pn7QWPNNHg=="/>
        <s v="sCYwlI3hbpS/YD1K2x/dLbGjGk5NQ+jT5T4An563F4gVQUWmne2S8zIF4WncZVz17RUB3gOB90nv/LTgKvFUsQ=="/>
        <s v="zujhQpKFD0XZRXldTSrb+CPhI6Dlj2WmV8QFmXpfdSAzhcFOLgFV/inJGc7zUq3tlqO3pjVHq1t0QodJJxuPLg=="/>
        <s v="06WsFG5UtB+0xFqi9Yx8lvQV0jGf07umPvvtc06P9mQbt6REDU0/MpgYNhWDmMSPOy7ALjvGnhBglNKzZGkwCw=="/>
        <s v="PVwmt2x8UttpP5Xciye4r9ERhFt4aQFdx/yD3G97ejai5LFy+hMfT/qe88it7Mha55v9GWZHMeOdobDyT+H2Ww=="/>
        <s v="eL2iXkiIMFktAXNI2M5DJ1aeAJVIQ/E95xBHWouzrZ9093CQj8SjuUBVJ9byDzBJyQ7A4TF4QPDZAvFvF/lvfw=="/>
        <s v="RYHWAvUEfU+ZSO+koWDrbrqkXLQIoV+vYSRAMnDzzu4iunEYd5baQA+mHKwkr5DV7ihI5ExrGiq7sF0qPT0Fsg=="/>
        <s v="OdzMxeNuIdQ0gSsT2aw1ojsAfL90JuaVNSIiZaLXLLWgbVzwyhiGv4/6wU+TxZg0Ckvha/E6dV2/2EET2mKTVw=="/>
        <s v="Howtk7+urMLMGC1hkL5PaypTo5t1hWATrFGBG1mTxz53a1Y9GRLHaPE0d4NHsHFuvbRCe90iGjfgZBgHMr4HrQ=="/>
        <s v="npDPA/SyN1dPzzq6crElUJvN/m0FjEzNKRpD/AIKo6q2WkG0L9JPl0iZH+jkPm0DXvH/jXciMHGpAfMuT/HzTQ=="/>
        <s v="lrvao1VMjWbResw25bDjFukCQXE9pTqI6kvZCUSWr5EQHJvq2G9a3EiYlGPRpwiREHUgm9eUeIDITtVuvCBqaA=="/>
        <s v="EpBZQfCsWsAJixNT4Casd7/Og9IG5fweP/naRtZGnGpqR6KKgvcacNMGR31svcP2iovpGfdEiJyrutpWYNuDnQ=="/>
        <s v="fqsw9fIxlrTNE5Z8osVLQcslH+OImeZIV643UXm/fqrZQ/PUNX7IJSEfprjt0o9a8JuJNcuYIUJeib2U6HfWWA=="/>
        <s v="hbSlvizbamXshvS+9/MJa4ydlrAiEXLJF/SWQY+G4N7/fU5rt6UL2ZaMRRp6qbaL0G2mN6bbYPbjM9NF+s4MCQ=="/>
        <s v="cLSjxX12ckqMUih5lt5XQzYrlL+ruOmTszc5UbDodyVww2LOYygdi8Dxrdb7E0rHNeapYPfmWszUrGbhh1aF0Q=="/>
        <s v="GVjyRchgW8c3e5MFSLCTIxN3gqb1Pt68XTn4C3yYgLKVrO62tl4PGDvuvaXUU90tIwBRgdlpR1pc5lhgVeox2Q=="/>
        <s v="RtwsLq1xYFcRDhUUelFlTDsNhWzHMLS02CMArBxUpWXpaZQe7rqmAPc5wPx96haDsSJopH+1bcarEAY5XIFNlg=="/>
        <s v="3NW/yKpnYG2Vobons5RVzS2Vau2usvy6DpUmIIXcghjMo4dDr+TgPIywisndAqjNajK3AyuOpzVEYuTTLm6gJA=="/>
        <s v="u6GRQxEzlgsV/H6VA013Gi7GG+YCswgmFv5+F+/Hn8hmZriGD2Z6++XFApVDHn0EvuLFt5EgQIxnTqtmP67Npw=="/>
        <s v="807CTAt2OmYxpB+EYGZ5K8Sx/MMsRpsjvcKNppivFnXT0Vzd5vbn56V5zJFsbs5s94qdOZRUSLQOjBlpC4otQw=="/>
        <s v="vL6Yiwu4Vswej1cJapOkQUAzFqs1jCnjaLtsM4lwf3/BQz9o/sbn9TSH0Jznri71D07Xu+wvNLcHLaF4AK7YDw=="/>
        <s v="lcbWnJ1LX9B2uun6/VCHyTMzFTRFXwJqwRCFBW5nJNEOI+bWIeadzxnz7MydDJFeJZejwiXzon0f6ckBbR9dmQ=="/>
        <s v="VM6TD5S3v5BhnpMDIG1zxBhhMsPikFDbQJ/UaINccVpUAlIyDovH3u4ZVsFniRGyyj6Flqt1WXaWxOEa6foqqg=="/>
        <s v="mHnWFqgHYf/tnyHA6f4ZkQG9mwAvr5Ybe23lKtUUoNPcZ7O1HSMDL1K2KyYN6U85dP27B5aN3yXPcw0s4TcwvA=="/>
        <s v="tYrai9S2giB9sAfEnfs1WLZQcqYx5YAXWOy2RlU/t5QO8GsLQBXs6aNzZ4KJJm04XMf0Sfb5KDjB3k5lAAsWwg=="/>
        <s v="uuL1aOOSpMoNAlEg8b/dHmXm7HUPMfl6uwypq83mWc87YCB5xMoR9CfBXAv3v5eIT6crdGpg2y93FzjxzZy8Cg=="/>
        <s v="lzTxewxgsYMOqxJt+Zfx88tSsgtV5RPRcEhRCz3mkLvVnDhAkslqgh0e7fl3vGOftwLHhQgfxYACk8lwLGWR6Q=="/>
        <s v="/jCBTMkHqoX4NYhoNsYtl5uGxiby2Kzlt0+n7tb/3LboNg9jT2d2uJCnI1nI7tRCH3ar7Nv76VuIZhaH+0k8HA=="/>
        <s v="Jrc0QlpMslWG8kGcbmS2wgOFi4IBxNPxH/r10NwtE8IBOxnzGSkAAAogWqvyChMyeSnV+D9WHeNLLOxlh+Zt0Q=="/>
        <s v="Gv9BmZG5FgPBeqJkT43tXmiX/az7lWvDqGI8t2V/yjvKvNRhOJTEzjf3FEbbxWIpcKzeYoMQ+iulH+zan+VxpA=="/>
        <s v="me/vt6kdI7BHn1j1GsMJYsMJ1UIR3Rq5GntmLD2vPmESYf7Qq+x4iS7CqeEJE87WGeqX9Z6Cv8UHhOd/qJ2LKQ=="/>
        <s v="4c8rCPWTSi9EDxuIDyuWf2XzDuEkUbkaPAlCCxoZFrw0TkVeonL4QCe4SRRzCNtDrnDiBvZR8CzhYgCKdvm7Sw=="/>
        <s v="nGDJVm0kZEVX2I+RWB/gbiwV59sJ5WrVxz+/7spA7nIwnn/iscgcRGGh4gmeNZ+SelkbhP2knREuSlLkxLkzCg=="/>
        <s v="9q49AnJHmLiJTDV4LsiZVvh/fOVWiHKdf/+P3ZGT32+0CWeYUnFQ3QzFJegkq0n/Vy2x5tEYN+FVUCM296LNMw=="/>
        <s v="f7MrK4nMY0ViLvHbnvGO3quDOvaJZQVPhl9HA+odLpntS/jzG5u1IkBiXY838/mkmxfZELJPsqslMftoe1Yrow=="/>
        <s v="T0OsHsUXr+uBqFzsR8apuXpP5uZuxtQh9XeKRmmi6bgMxahCee/t0U4Ngl5LkuFf9zVVwS/daU9nsa57FTTG/w=="/>
        <s v="lc9ryn0HZHBuV2/wMwrorL21PoCvpYYzvO+7wTAhDofTG/zI+zC6H1zI9P5fmtxMvaXk/mIGd8Zm3Is8XUkFRQ=="/>
        <s v="g9mqSYsJcYVfD9xtpvSiuCH0ZPkDMQNlXlgzgXZYiRx3QFjFq4+p0SVgLtv6VSsRL/sYPK2/+ebU/TQRo9rXaw=="/>
        <s v="kdiDrDw860RNczsU/dViWjVMUPdtMVRq64t+dEkW544XdmOzqaJk+yPT4D2UQ2aOYUBUKIUR/fWlFNcpofCYbg=="/>
        <s v="oLDQb2oKUKZRYI8jSjR/S7paNYZaXyhoOlNVTIO/yjdZYQ6H5+UmuOfQL9c+yyHIX2CRsWyB9VTdnJULsPL7hw=="/>
        <s v="garvGbSOGU1mi5HG3W2Cv9KcHjKdr4QnbgppPqZ/XYkh5WqcFOqJhdCxhZ02wzTgJ6HEpD4Um6B01BvuuoJTDw=="/>
        <s v="dBs+UzlQuWml7fPacgpxAgx+5bK3WbaidL32mGihZs88GCG2/c88XmhokNd/xDgc8tAAMGaiMOPgOSPeyefeag=="/>
        <s v="VLipZmlamm5pmeTXYxPPuDYYPaND01Hrjg6a7G7DR5xvgIqUGJv779E167+Q2rjqpPCM+H4D+aIGY6hfGMEj8Q=="/>
        <s v="lAMozDcxuWAZrRzhvupnzMf5LN51hYEYuCDz1yS13p3dDm2n+LMdIcn4+0+XTk0Fs9AYOFDf/AQhn6VP4IekQA=="/>
        <s v="Ysj0SSPOR/zvr9gkRERSuuDxl68ds2KJrHsztQobqMJyIMElH0oRYTNqIKgAzw2zTKF8w1EoDPOhSSNHrUkwtA=="/>
        <s v="YnstPlTyTx4Hc6MWMt8J9ONWVi18cVFZrLDCuWNqClb/dpVsGaGo0Xib94GOuFimm4qKFr2PQ5EkPDpwWBKrLg=="/>
        <s v="gZAE1zXz2WZMC7qkjIsjiRLe3KEzujkTETQV9iEdKovC9vJCkSvBCeWjfftMAAUPBUOfEmnpXQtVZ/DmsFrEQw=="/>
        <s v="u7h4BNzRFE5xL95/CNdd7k1EBh+SL7CL/vmJNNFN7fr2mbWFWHHZghSCtgC8ytJO6y1NPT4LX6ekjC6fz57W1g=="/>
        <s v="LRxTpGC7HKOskf/s0r4amYn4JWHoHRTQV4tYeV01fUiVHv9bBgudhKF/7hfTGrhOxYK26Y+O9Oo+CnAzCuBZYg=="/>
        <s v="cNm8RO8KQ6rjiR19tzZe2vPjD5hLbzPYtFwFHD+h+F7V7Mn7ufMDucb6LUfjJ0iKZyDzq6mC1MkB7ZoOmqGzXQ=="/>
        <s v="0R5vAGOjOi9VGmt5h8RjeiAFEXvEKQzVP5bQKO5TwJYCzw+WJuLEPLg6NMoaP02YoBVx56cHNm7WyRXyYjwJLA=="/>
        <s v="HqGgwNK6IZ0KjDKOBHqDJ6jjEu1pVDCsXge/n8HbJMQ3hY5MDAFhU4+RNoYp7gezdEBph9CBMOmZQXth7kkHJg=="/>
        <s v="6u/2zWLdF26EH36kWcfOWanBWzWVzBZiHJWi0eQqep6NekPLZZi4OPlWYgidpvXTiliBauaNGDcQH+HQK2HwNA=="/>
        <s v="wr2zxKa7h+kiGM5LrUn688U2YMvJ33QldFQl7nhRw7LJYQ0JmalFyjI+iBKUnG6wJloGWZHMeSEA8yfKg7UWEQ=="/>
        <s v="2RZRxq6EmEM3LlvaONxC130Zi5NXlfM46FV351Lyqp8LacEd+NBMRMV0FnYOj182hN1qb8STaUve2eiy56ONXw=="/>
        <s v="mAke6XmsbvvuYwZDTgFfTbtdQjhBuNSsNZbU3yIWGJAsq0fqHVTfoSCTydxTlcXDlcpg5QayXfsQn7wYDFydYA=="/>
        <s v="vMcPpJXLV0z+pfEQi349Vh/y7BE+DsLIztr6iGee/nU9MPhC0V9msneSIarnAEtFMEQ7UBxRQTIHFaxhMtbpdA=="/>
        <s v="muAgqthyD0ecB+J1Oi2uRJkjjzlyVr2h38VJT5G1AGlCruj3L3dN5DqFrZUdATFK4B+B05Ns66ZkptJMoG8qqw=="/>
        <s v="FoOrC9QoERWmdlWn8y+nTfW35XZQuVWUyUlvfvbvEDRfTi3qXpkUNe/kjxi2GamuVmiYUpDH1RmSDA7xkiemFQ=="/>
        <s v="mAGe9OQLqt/ChdTI2kyeQmJkl16ZDAv5mk52dQdEGPR5qwHs+//N5HWWYHII2SIzu/4a/Z0b1h5JAOAqJLlkIg=="/>
        <s v="qfIslbwBqSVOHaRNjLD4mNVrWQhPT48zTSzoB4oTncyAunEhFeKzSboc13Eer7JydqVkT98VURfTN9ZTDboK0g=="/>
        <s v="RFmrVTghanPJH9TUWIp17QaxYaHvwz47KiIfiQkxAWv67jrOzLW7y++JFnfwdIlPu5Pm9gBstNSeylqiBeNcYw=="/>
        <s v="H25QJ95WEJbO6yhu9lt5vH1sN5dtK/ndvSwU3rrDBhLucIZh9mEHItS0yzlPW9Mir1qPEkyVszNLZMYavsg9cw=="/>
        <s v="S1GmuBQYIMO/X5y3VzAjqWxfOMtoPGIzb6ZrSeVxvhZ1IqgkqPT7qYb8YNirWjrx09luIG0SZUj47pWvqfcq/w=="/>
        <s v="rUtNmFAVE6wP8drbXzeZimW/hAjtAwTV8bGFPoPZgfqkubJ5O8n1rJHJ5PYflFItejzVDg5yO+7SygXAfsUlRQ=="/>
        <s v="y9cY98jzKwL0ehJOugyEMH+6k7XasvbGUNiIGB6FHWWusOMP9zxVNXZ3KNUo9H7Quixz5sOtIjdrBLq5tBXwyQ=="/>
        <s v="gFhqG/N8f6Ib7fsMS1gtBC07Qtc9CRJFsMQpJ4jRwNpS5qonmNrrNePerJAZ4bXIJIUZC2b+Bso3PGWsI5RzAQ=="/>
        <s v="zCrtdgrAy1+bGYEg0AJvBKGg/e3kWDiI4LxykaUM0TVGPF0jpkl/EBOS2P1RivQEPtNRB9lZqwbaDldvmbE7dg=="/>
        <s v="AGpS2deNaMSMLIRFNGekCkGll8SDooVm1basiaB1BeaQpzB1vibw+Fqj1MjoEi6u+XjcqUq+pHGNCV56LkJDDw=="/>
        <s v="OiWeTIBQGT1E6YzIOnaHN9Pg+0qQGx5POs3k4k6DQUKgD7p1ehX3iA8vN2x/WD9MnErX0RHYRo8qcZiVMwncbg=="/>
        <s v="r6dhkPLQsFLCnUHcqqZ05kiIllc9tyZlPGU7RZuN4d0fbsAaoUEOkZx/vVVANSeVKlIPeRhLzg4lLRQY48YF0Q=="/>
        <s v="zdn0n/JibG3rPkL3pMCs+RNc2ON35Sb3OcYlqqlDIKQ9eGOcszgddRcsvuGc0jGZHvNafAj2xBUlppETT7Ju7w=="/>
        <s v="EYAU+7ViIXmgZLyBLO5JSX7slf0opFOH5ua6Tut0Vt9D4ZfVVdJ9yMkxRW6+8Nr2p7NrSxg6vFI9BWRnaiGnIA=="/>
        <s v="/nYHkUu9R0DGO+KUMEvVZD31t6CXFkJAL2ozCrludsx7BW47DtrZARrGh6H9CWQhEXuVvAZll43syR9W4r7Glg=="/>
        <s v="XuHG5oP4ftn6xFksY4aTmIf84C8tzrmK8hNIr5r/wAtR51nxS8/wbcSKES8Xkedv6xmRodFjjToVN7Rmmi82ew=="/>
        <s v="TdlacPY4sWdOP1ZBxaafBPZR63P7CqJalBu/rsb+0itqeXdQTuwU3BZhICbyZmZF/YOVKLWtZkBPpwyIKgFSng=="/>
        <s v="khikWiAS15A7sZ2CTEeWkusoepSrGDr9ajA10B638GN9cw8L9FxQmr0LBYJMkcGvkGkjY8VcF67mqN1L2SpsyA=="/>
        <s v="hqt3GMx7bKRuGw+ppsezE9/tpj6mwGTL+M6Boe3aky/53H09eluV7MJpTJocG47j3Zt0OHFe7/07a70NDpYESA=="/>
        <s v="3wC3FnQSpsoeagTxlg6eQFyFyTLaWAKDQRRHpZd+TiffBkhFqzhGtrS3qNafJjWUgjKCcNDtaZkk3A3NcGyOqg=="/>
        <s v="It87qyO6fElTp29g68zYYzrfRFgFFy+zBjYwqZGiCa+3iXQoA/TUeor/4pOanB+Jki9+rPIahJlUzaz770Ge6g=="/>
        <s v="TDphQMWEh2te8Gat7wNVG51eomtfpmcDDPSeMZ+g6U15yJsNjqzuFy2SRu/MIAkoVvklbhmXaAV2X5NjUjCiBQ=="/>
        <s v="k48k9v4u5BWbjrPZk09m/CzfBxrei0drpCRvgUN5+hSjV8hv74kWR7H+BOmhWmqGibRUtpIdOTODbPfrBDWtQA=="/>
        <s v="OcJ4IK4VtEec7JWxG4yjEJl2un61osnDwgfxbe1kUSzv9P0Ww2+8a/D5YccoinnYLK7ZckgSS6nvwgedbYOaMg=="/>
        <s v="+kSEmEymNqVZjx4OZ6XGJXmmsqkN8MHRmW71vJvrxxlDeTZeBk7MfsStvmzxj8ILyBdq6Vgp3xJsROWVwG3i7g=="/>
        <s v="vprILTcA1aehPeG/3ixRXGVtRpGDteknYbMbJsUI7fTOSPPM2NuXJUPes46i4odi+FyoNsyhRJ4J+LvbUrkzTg=="/>
        <s v="POx+q/SZvjS359l6Qr7uwCRn1lURwvIJNA6b3UMm4J1FxwpwY4c+NXVHW3+49ZfWerk8dhFcjSTS4wmg3agwVw=="/>
        <s v="vBGwkMjM6TK+XMEr8uYE/bTs8J1Ao7TfXhGabDkeub/AQERSBb5zVhZEmutAFcfTiig9PzBLlCnV3N3MIrYMUQ=="/>
        <s v="Xb7jkrh+b0W4wO/5j054AuIG5siD1G/jV9V5TqnpNgk5y2S6Xpyn4ynT376/sxcGTcitAxU2HomjPaPvMU7RGA=="/>
        <s v="PKElgd4qhetpXyxRGOdTFyOfzdESHkZP1XuT1bjy+C6cO1jienPJWT6tK/TYvxQxJzQvQLRoptOnoD0q04ISqg=="/>
        <s v="f0rxuP7vMq5nSJPtKXgddEftpr53xARqvmHFeCeICyMxHH9Z5WzI1tH3QvXTXbQKcWRLmKr1+Y7BhchR7wFZig=="/>
        <s v="v091JPXJkW8iJOrz5tFUbi74Ekr0a6/Gnt+1VIERbeAA1xcRYNWQYTaTwZx2a/uj3XjXrya/yF8t/Gisyxcqvw=="/>
        <s v="KRR2JKeLWhz2QAu3YEvslEXLrWEemoem3IOrC3u+wGEmeliMiHC9UicQqPI+pB5UQx7pYZpmGneeKDVVOVxbcg=="/>
        <s v="Bhn4ciZFfyYQdEyvXQM1ISUAKIqHBwsK9yOvGZm5qOD0lbDGF7Yo299onAQtBLOKbrwAkqfrdc5GPxh9O+ijIQ=="/>
        <s v="TFLT0t2EKC5ugUHP0qIX1B5/zR3N/qgf0a1I7hYGMrKbs5WEDQmyefpRfE7iNLAENQyZ9vnyVLBBa10w9jabkw=="/>
      </sharedItems>
    </cacheField>
    <cacheField name="(Do Not Modify) Modified on" numFmtId="22">
      <sharedItems containsSemiMixedTypes="0" containsNonDate="0" containsDate="1" containsString="0" minDate="2018-01-17T16:27:14" maxDate="2020-09-01T08:19:01"/>
    </cacheField>
    <cacheField name="Name" numFmtId="49">
      <sharedItems/>
    </cacheField>
    <cacheField name="Programme name" numFmtId="49">
      <sharedItems count="488">
        <s v="BSc (Hons) Applied Biomedical Science"/>
        <s v="Independent Non-Medical Prescriber"/>
        <s v="Certificate of Attainment"/>
        <s v="BSc (Hons) Radiography (Radiotherapy and Oncology)"/>
        <s v="BSc (Hons) Radiography (Diagnostic Imaging)"/>
        <s v="Certificate of Equivalence"/>
        <s v="MA Music Therapy"/>
        <s v="MA Dramatherapy"/>
        <s v="Advanced Non-Medical Prescribing (level 7)"/>
        <s v="Advanced Non-Medical Prescribing (level 7) (SP only)"/>
        <s v="Non-Medical Prescribing (level 6)"/>
        <s v="BSc (Hons) Paramedic Science"/>
        <s v="Non-Medical Prescribing (level 6) (SP only)"/>
        <s v="FDSc in Hearing Aid Audiology"/>
        <s v="Diploma Higher Education Paramedic Studies"/>
        <s v="BSc (Hons) Operating Department Practice"/>
        <s v="BSc (Hons) Operating Department Practice (Degree Apprenticeship)"/>
        <s v="BSc (Hons) Healthcare Science (Audiology)"/>
        <s v="Foundation Degree in Hearing Aid Audiology"/>
        <s v="Doctorate in Clinical Psychology (D.Clin.Psy)"/>
        <s v="Non medical / Independent prescribing"/>
        <s v="BSc (Hons) Diagnostic Radiography"/>
        <s v="PGDip Physiotherapy"/>
        <s v="Sport and Exercise Psychology Accreditation Route"/>
        <s v="Doctorate in Clinical Psychology"/>
        <s v="MRes Professional Practice Occupational Psychology"/>
        <s v="Dip HE Paramedic Science"/>
        <s v="Principles of Prescribing for Health Care Professionals"/>
        <s v="Non-Medical Prescribing for Allied Health Professionals (Undergraduate)"/>
        <s v="Non-Medical Prescribing for Allied Health Professionals (Undergraduate) (Conversion)"/>
        <s v="Principles of Prescribing for Allied Health Professionals (Post Graduate)"/>
        <s v="Principles of Prescribing for Allied Health Professionals (Post Graduate) (Conversion)"/>
        <s v="DipHE Operating Department Practice"/>
        <s v="BSc (Hons) Radiotherapy"/>
        <s v="BSc (Hons) Speech and Language Therapy"/>
        <s v="Non-medical Prescribing for Allied Health Professionals"/>
        <s v="MSc Dietetics"/>
        <s v="MSc Physiotherapy"/>
        <s v="DipHE Operating Department Practice (South West)"/>
        <s v="MSc Speech and Language Therapy"/>
        <s v="BSc Hons Operating Department Practice (South West)"/>
        <s v="Diploma of Higher Education Operating Department Practice"/>
        <s v="BSc (Hons) Occupational Therapy"/>
        <s v="BSc (Hons) Physiotherapy"/>
        <s v="Applied Educational and Child Psychology (D.Ed.Psy)"/>
        <s v="Doctorate in Forensic Psychology Practice (ForenPsyD)"/>
        <s v="Clinical Psychology Doctorate (ClinPsyD)"/>
        <s v="MSc Physiotherapy (Pre-registration)"/>
        <s v="Forensic Clinical Psychology Doctorate (ForenClinPsyD)"/>
        <s v="Practice Certificate in Independent Prescribing for Pharmacists/Nurses/Physiotherapists/Podiatrists"/>
        <s v="BSc (Hons) Podiatry"/>
        <s v="Dip (HE) Operating Department Practitioner"/>
        <s v="Graduate Certificate Non-Medical Prescribing"/>
        <s v="Postgraduate Certificate Non-Medical Prescribing"/>
        <s v="BSc (Hons) Operating Department Practice – Apprenticeship"/>
        <s v="BSc (Hons) Operating Department Practice with Foundation Year"/>
        <s v="Non-Medical Prescribing IP and/or SP (HE6)"/>
        <s v="Non-Medical Prescribing IP and/or SP (HE7)"/>
        <s v="Degree Apprenticeship for Operating Department Practitioners - Level 6"/>
        <s v="Supplementary Prescribing for Allied Health Professionals (Non Medical Prescribing)"/>
        <s v="Supplementary and Independent Prescribing for Allied Health Professionals"/>
        <s v="Qualification in Educational Psychology (Scotland (Stage 2))"/>
        <s v="Qualification in Counselling Psychology"/>
        <s v="Qualification in Health Psychology (Stage 2)"/>
        <s v="Qualification in Occupational Psychology (Stage 2)"/>
        <s v="Qualification in Sport and Exercise Psychology (Stage 2)"/>
        <s v="Qualification in Forensic Psychology (Stage 2)"/>
        <s v="Qualification in Occupational Psychology (Stage 2) (2019)"/>
        <s v="Practice Certificate in Supplementary Prescribing"/>
        <s v="Prescribing for Healthcare Professionals"/>
        <s v="BSc (Hons) Healthcare Science (Life Sciences) with Blood Science"/>
        <s v="BSc (Hons) Healthcare Science (Life Sciences) with Cellular Science"/>
        <s v="BSc (Hons) Healthcare Science (Life Sciences) with Genetics Science"/>
        <s v="BSc (Hons) Healthcare Science (Life Sciences) with Infection Science"/>
        <s v="MPhysio Sport and Exercise Medicine"/>
        <s v="PgDip Physiotherapy (Pre-registration)"/>
        <s v="Independent Prescribing (1)"/>
        <s v="Pg Dip Occupational Therapy (Pre-registration)"/>
        <s v="MSc Podiatry (pre-registration)"/>
        <s v="BSc (Hons) Occupational Therapy - Occupational Therapist Degree Apprenticeship"/>
        <s v="BSc (Hons) Podiatry (apprenticeship)"/>
        <s v="MSc Occupational therapy (Pre-registration)"/>
        <s v="BSc (Hons) Diagnostic Radiography (Degree Apprenticeship)"/>
        <s v="MSc Diagnostic Radiography (Pre-Registration)"/>
        <s v="Doctorate of Educational Psychology (D.Ed.Psy.)"/>
        <s v="Postgraduate Diploma in Occupational Therapy (pre-registration)"/>
        <s v="BSc (Hons) Podiatric Medicine"/>
        <s v="Doctorate in Clinical Psychology (DClinPsy)"/>
        <s v="Postgraduate Certificate in Non-Medical Prescribing"/>
        <s v="Doctorate in Educational Psychology (DEdPsy)"/>
        <s v="Pg Dip Occupational Therapy"/>
        <s v="BSc (Hons) Radiotherapy and Oncology"/>
        <s v="BSc (Hons) Diagnostic Radiography and Imaging"/>
        <s v="Post Graduate Certificate in Non-Medical Prescribing"/>
        <s v="Doctorate in Clinical Psychology (DClinPsychol)"/>
        <s v="Pg Dip Speech and Language Therapy"/>
        <s v="BSc (Hons) Paramedic Practice"/>
        <s v="Non-Medical Prescribing"/>
        <s v="MA Art Therapy"/>
        <s v="Non-Medical Prescribing (Independent)"/>
        <s v="Non-Medical Prescribing (Supplementary)"/>
        <s v="MSc Nutrition and Dietetics"/>
        <s v="BSc (Hons) Nutrition and Dietetics"/>
        <s v="Pg Dip Nutrition and Dietetics"/>
        <s v="Independent and Supplementary Non-Medical Prescribing Programme (V300)"/>
        <s v="Doctorate in Health Psychology (Dpsych)"/>
        <s v="Professional Doctorate in Counselling Psychology"/>
        <s v="Master in Speech and Language Therapy (with Hons)"/>
        <s v="Advanced Certificate Non Medical Prescribing"/>
        <s v="Dip HE Paramedic Practice"/>
        <s v="BSc (Hons) Healthcare Science"/>
        <s v="BSc (Hons) in Operating Department Practice"/>
        <s v="MSc Occupational Therapy"/>
        <s v="MSc Dietetics (pre-registration)"/>
        <s v="BSc (Hons) Healthcare Science (Blood Sciences)"/>
        <s v="Doctorate in Forensic Psychology"/>
        <s v="BSc (Hons) Healthcare Science (Cellular Sciences)"/>
        <s v="BSc (Hons) Healthcare Science (Genetic Sciences)"/>
        <s v="BSc (Hons) Healthcare Science (Infection Sciences)"/>
        <s v="Post Graduate Diploma in Practitioner Forensic Psychology"/>
        <s v="BSc (Hons) Human Nutrition and Dietetics"/>
        <s v="Pg Dip Dietetics"/>
        <s v="BSc (Hons) Occupational Therapy (Outreach)"/>
        <s v="Diploma of Higher Education Paramedic Science"/>
        <s v="Practice Certificate in Independent and Supplementary Prescribing (Level 3)"/>
        <s v="Practice Certificate in Independent and Supplementary Prescribing (M Level)"/>
        <s v="BSc (Hons) Dietetics"/>
        <s v="Foundation Degree in Paramedic Science"/>
        <s v="Conversion Course From Supplementary to Independent Non-Medical Prescribing (Non-Accredited)"/>
        <s v="Foundation Degree Paramedic Science"/>
        <s v="BSc (Hons) Dietetics "/>
        <s v="MSc Physiotherapy and Leadership"/>
        <s v="MSci Diagnostic Radiography"/>
        <s v="MA Drama and Movement Therapy"/>
        <s v="Dip HE Paramedic Practice (HM Armed Forces)"/>
        <s v="Non-Medical Prescribing for AHPs (level 7) (Conversion)"/>
        <s v="Non-Medical Prescribing for AHPs (level 6) (Conversion)"/>
        <s v="UAwd Independent / Supplementary Prescribing for Allied Health Professionals (Level 6)"/>
        <s v="UAwd Independent / Supplementary Prescribing for Allied Health Professionals (Level 7)"/>
        <s v="University Award Non-Medical Prescribing for AHPs (level 6) (Supplementary Prescribing)"/>
        <s v="University Award Non-Medical Prescribing for AHPs (level 7) (Supplementary Prescribing)"/>
        <s v="Dip HE Paramedic Practice (NWAST)"/>
        <s v="DipHE Paramedic Practice"/>
        <s v="BSc (Hons) Paramedic Science - South Central Ambulance Service (SCAS)"/>
        <s v="BSc (Hons) Paramedic Science - Isle of Wight (IoW)"/>
        <s v="BSc (Hons) Paramedic Science - London Ambulance Service (LAS)"/>
        <s v="BSc (Hons) Paramedic Science - South Western Ambulance Service (SWAS)"/>
        <s v="BSc (Hons) Paramedic Science - South East Coast Ambulance Service (SECAMB)"/>
        <s v="BSc (Hons) Paramedic Science - North West Ambulance Service (NWAS)"/>
        <s v="MSc in Diagnostic Radiography (pre-registration)"/>
        <s v="BSc (Hons) Operating Department Practice, Degree Apprenticeship"/>
        <s v="Post-graduate Practice Certificate in Independent / Supplementary Prescribing (Podiatrists)"/>
        <s v="Post-graduate Practice Certificate in Independent / Supplementary Prescribing (Physiotherapists)"/>
        <s v="Practice Certificate in Independent / Supplementary Prescribing for Paramedics"/>
        <s v="Post-graduate Practice Certificate in Independent / Supplementary Prescribing for Paramedics"/>
        <s v="Postgraduate Practice Certificate in Independent/Supplementary Prescribing for Physiotherapists"/>
        <s v="Postgraduate Practice Certificate in Independent/Supplementary Prescribing for Podiatrists"/>
        <s v="BSc (Hons) Human Communication - Speech and Language Therapy"/>
        <s v="BSc (Hons) Paramedicine"/>
        <s v="Independent / Supplementary Prescribing (V300) Level 7"/>
        <s v="Independent / Supplementary Prescribing (V300) Level 6"/>
        <s v="BSc (Hons) Paramedicine (Apprentice Pathway)"/>
        <s v="Foundation Degree in Hearing Aid Audiology (Degree Apprenticeship)"/>
        <s v="Non-Medical Prescribing (SCQF 11)"/>
        <s v="Non-Medical Prescribing (SCQF 9)"/>
        <s v="Diploma of Higher Education Paramedic Practice"/>
        <s v="Non-Medical Prescribing (Level 7)"/>
        <s v="MSci Nurse Paramedic"/>
        <s v="BSc (Hons) Operating Department Practice Degree Apprenticeship"/>
        <s v="BSc (Hons) Biomedical Sciences (Integrated)"/>
        <s v="MSc Speech and Language Therapy (pre registration)"/>
        <s v="MSc Physiotherapy (pre registration)"/>
        <s v="Post Graduate Diploma in Occupational Therapy (Pre-registration)"/>
        <s v="Post Graduate Diploma in Physiotherapy"/>
        <s v="Post Graduate Diploma in Speech and Language Therapy"/>
        <s v="BSc (Hons) Speech and Language Therapy (Including Placement Year)"/>
        <s v="BSc (Hons) Speech and Language Therapy (Including Year Abroad)"/>
        <s v="Practice Certificate in Supplementary and Independent Prescribing for PHs, CHs, RAs and PAs"/>
        <s v="Educational, Child and Community Psychology (D.Ed.Psy)"/>
        <s v="BSc (Hons) Medical Imaging (Diagnostic Radiography)"/>
        <s v="Practice Certificate in Independent/Supplementary Prescribing"/>
        <s v="BSc (Hons) Diagnostic Imaging"/>
        <s v="Pg Dip Dietetics (Pre-Registration)"/>
        <s v="BSc in Operating Department Practice"/>
        <s v="D.Psych in Counselling Psychology"/>
        <s v="Non-Medical Prescribing SCQF Level 10"/>
        <s v="Non-Medical Prescribing SCQF Level 11"/>
        <s v="Non-Medical Prescribing SCQF Level 9"/>
        <s v="Doctorate in Health Psychology"/>
        <s v="Doctorate in Sport and Exercise Psychology"/>
        <s v="BSc Paramedic Science"/>
        <s v="Doctorate in Physiotherapy (Pre-registration)"/>
        <s v="CPD Cert Admin &amp; Use of Orthoptic Exemptions"/>
        <s v="BSc (Hons) Orthoptics"/>
        <s v="Prescribing for Healthcare Practitioners SCQF Level 9"/>
        <s v="Prescribing for Healthcare Practitioners SCQF Level 10"/>
        <s v="Prescribing for Healthcare Practitioners SCQF Level 11"/>
        <s v="Operating Department Practice Degree Apprenticeship"/>
        <s v="Diagnostic Radiography Degree Apprenticeship"/>
        <s v="Prof Cert (Practice Certificate In Independent and Supplementary Prescribing for AHP’s at level 7)"/>
        <s v="Professional Certificate (Practice Certificate in Supplementary Prescribing for AHPs at level 7)"/>
        <s v="Professional Certificate (Practice Certificate in Supplementary Prescribing for AHPs at level 6)"/>
        <s v="MA Art Psychotherapy"/>
        <s v="BSc (Hons) Paramedic Science (London)"/>
        <s v="BSc (Hons) Operating Department Practitioner"/>
        <s v="BSc (Hons) Operating Department Practitioner (Degree Apprenticeship)"/>
        <s v="Practice Certificate in Independent Prescribing for Allied Health Professionals"/>
        <s v="Practice Certificate in Supplementary Prescribing for Diagnostic Radiographers and Dietitians"/>
        <s v="BSc (Hons) Healthcare Science (Life Sciences)"/>
        <s v="BSc (Hons) Occupational Therapy  (Degree Apprenticeship)"/>
        <s v="Award in Hearing Aid Dispensing Competence"/>
        <s v="Independent and Supplementary Prescribing"/>
        <s v="HCPC Annotation of existing Podiatrists practising Podiatric Surgery"/>
        <s v="Master of Podiatric Surgery"/>
        <s v="MSc Paramedic Science"/>
        <s v="Podiatry (Degree) Apprenticeship"/>
        <s v="BSc (Hons) Paramedic Science (Degree apprenticeship)"/>
        <s v="Master of Podiatric Surgery (degree apprenticeship)"/>
        <s v="BSc (Hons) Physiotherapy (Degree Apprenticeship)"/>
        <s v="Doctorate in Clinical Psychology (ClinPsyD)"/>
        <s v="Allied Health Professional Independent and Supplementary Prescribing"/>
        <s v="Allied Health Professional Independent and Supplementary Prescribing Level 7"/>
        <s v="Certificate of Competence (Non-accredited degree followed by Registration Training Portfolio)"/>
        <s v="Certificate of Competence (Degree followed by Registration Training Portfolio)"/>
        <s v="Certificate of Competence by Equivalence (Biomedical Scientist)"/>
        <s v="Certificate of Competence (Degree containing the Registration Training Portfolio)"/>
        <s v="Clinical Scientist Certificate of Attainment (Experiential Route)"/>
        <s v="MA Integrative Arts Psychotherapy"/>
        <s v="Doctorate in Professional Educational, Child and Adolescent Psychology (DEdPsy)"/>
        <s v="Independent and Supplementary Prescribing for Allied Health Professionals"/>
        <s v="BSc (Hons) Physiotherapy (with international year)"/>
        <s v="MSc Physiotherapy (Accelerated)"/>
        <s v="MSci Physiotherapy"/>
        <s v="MSci Physiotherapy (with International year)"/>
        <s v="Paramedic Programme"/>
        <s v="Operating Department Practitioner (Integrated Degree)"/>
        <s v="Practice Certificate in Non-Medical Prescribing"/>
        <s v="Doctorate in Clinical Psychology (D.Clin.Psychol)"/>
        <s v="Pg Dip Radiotherapy"/>
        <s v="MSc Non-Medical Prescribing"/>
        <s v="Medicine Exemptions for Orthoptists"/>
        <s v="Post Graduate Diploma (PGDIP) Therapeutic Radiography &amp; Oncology"/>
        <s v="Independent &amp; Supplementary Prescribing (NMP) (Level 7)"/>
        <s v="Professional Doctorate in Health Psychology"/>
        <s v="Professional Doctorate in Sport and Exercise Psychology"/>
        <s v="BSc (Hons) Healthcare Science Practitioner (Biomedical Science) Degree Apprenticeship"/>
        <s v="Non-Medical Prescribing for Allied Health Professions"/>
        <s v="MA Art Psychotherapy Practice"/>
        <s v="Pg Dip Physiotherapy"/>
        <s v="BSc (Hons) Dietetics and Nutrition"/>
        <s v="MSc Dietetics and Nutrition"/>
        <s v="Post Graduate Diploma Dietetics and Nutrition (Pre-registration)"/>
        <s v="Non-Medical Prescribing V300 Independent Prescribing (for PH, CH, TRad and PA) "/>
        <s v="Non-Medical Prescribing V300 Supplementary Prescribing (for DRad and DT) "/>
        <s v="Pg Dip Therapeutic Radiography"/>
        <s v="BSc (Hons) Therapeutic Radiography"/>
        <s v="MSc Therapeutic Radiography"/>
        <s v="Integrated Masters in Physiotherapy - MPhysio"/>
        <s v="BSc (Hons) Operating Department Practice Apprenticeship"/>
        <s v="Educational and Child Psychology (D.Ed.Ch.Psychol)"/>
        <s v="Doctorate in Counselling Psychology"/>
        <s v="MSc Audiology (with clinical competency certificate - CCC)"/>
        <s v="Pg Dip Audiology (with clinical competency certificate - CCC)"/>
        <s v="Masters in Speech and Language Therapy"/>
        <s v="Doctorate in Counselling Psychology and Psychotherapy by Professional Studies (DCPsych)"/>
        <s v="BSc (Hons) Psychology and Speech Pathology"/>
        <s v="BSc (Hons) Speech Pathology and Therapy"/>
        <s v="BSc (Hons) Healthcare Sciences - Life Sciences (Blood Sciences)"/>
        <s v="BSc (Hons) Healthcare Sciences - Life Sciences (Cellular Sciences)"/>
        <s v="BSc (Hons) Healthcare Sciences - Life Sciences (Genetic Sciences)"/>
        <s v="BSc (Hons) Healthcare Sciences - Life Sciences (Infection Sciences)"/>
        <s v="MSc (Pre-Registration) Speech and Language Therapy"/>
        <s v="Postgraduate Diploma in Forensic Psychology Practice"/>
        <s v="BSc (Hons) Applied Biomedical Science (ABMS)"/>
        <s v="Medipro level 6 Paramedic Practice"/>
        <s v="Postgraduate Certificate in Independent and Supplementary Prescribing"/>
        <s v="Postgraduate Certificate in Supplementary Prescribing"/>
        <s v="Non Medical Prescribing for Nurses Midwives and Allied Health Professionals"/>
        <s v="MSc Pre-Registration in Occupational Therapy"/>
        <s v="MSc Pre-Registration in Physiotherapy"/>
        <s v="Post Graduate Diploma in Physiotherapy (Pre-Registration)"/>
        <s v="Independent and Supplementary Prescribing for Healthcare Professionals"/>
        <s v="Certificate in Local Anaesthesia"/>
        <s v="Prescription Only Medicine Certificate"/>
        <s v="Doctorate in Applied Educational Psychology"/>
        <s v="MSc Language Pathology"/>
        <s v="BSc (Hons) Speech and Language Sciences"/>
        <s v="Master of Speech and Language Sciences"/>
        <s v="Post-graduate Diploma in Forensic Psychology Practice"/>
        <s v="Master of Dietetics"/>
        <s v="Master of Music Therapy (Nordoff Robbins): Music, Health, Society"/>
        <s v="Foundation Degree in Paramedic Practice"/>
        <s v="BSc (Hons) Applied Biomedical Science (Sandwich)"/>
        <s v="Prescribing for Non Medical Health Professionals"/>
        <s v="BSc (Hons) in Operating Department Practice Integrated Apprenticeship"/>
        <s v="Non-Medical Prescribing Programme (level 6) (Supplementary Prescribing)"/>
        <s v="Non-Medical Prescribing Programme (level 6) (Supplementary Prescribing, Independent Prescribing)"/>
        <s v="Non-Medical Prescribing Programme (Ievel 7) (Supplementary Prescribing)"/>
        <s v="Non-Medical Prescribing Programme (level 7) (Supplementary Prescribing, Independent Prescribing)"/>
        <s v="FDSc Paramedic Science"/>
        <s v="BSc (Hons) Occupational Therapy - Apprenticeship Route"/>
        <s v="Doctorate in Applied Educational Psychology (D.App.Ed.Psy)"/>
        <s v="Professional Doctorate in Forensic Psychology"/>
        <s v="Non medical prescribing for Allied Health Professionals, Degree level"/>
        <s v="Non medical prescribing for Allied Health Professionals, Masters level"/>
        <s v="Masters of Nutrition (MNutr)"/>
        <s v="Top up Professional Doctorate in Forensic Psychology"/>
        <s v="Certificate of Completion of Scientist Training Programme"/>
        <s v="Independent / Supplementary Prescribing for Allied Health Professions (v300) PG level 7"/>
        <s v="FdSc Paramedic Emergency Care"/>
        <s v="Dip HE Operating Department Practice"/>
        <s v="BSc (Hons) Operating Department Practice (Gibraltar)"/>
        <s v="Hazardous Environment Medicine Paramedic Award"/>
        <s v="Diploma of Higher Education Paramedic Practice - Remote and Hazardous Environments"/>
        <s v="Doctorate in Clinical Psychology (D.Clin Psych)"/>
        <s v="Post Graduate Diploma Occupational Therapy (Pre-registration)"/>
        <s v="Professional Doctorate in Clinical Psychology"/>
        <s v="BSc (Hons) Healthcare Science (Cellular Science)"/>
        <s v="BSc (Hons) Healthcare Science (Infection Science)"/>
        <s v="Independent and Supplementary Non-Medical Prescribing (Level 6)"/>
        <s v="Independent and Supplementary Non-Medical Prescribing (Level 7) "/>
        <s v="BSc (Hons) Healthcare Science (Blood Science)"/>
        <s v="MPhysio (Hons) Physiotherapy"/>
        <s v="MOccTh (Hons) Occupational Therapy"/>
        <s v="BSc (Hons) Podiatry (degree apprenticeship)"/>
        <s v="Cert HE Paramedic Practice"/>
        <s v="BSc (Hons) Diagnostic Radiography and Medical Imaging"/>
        <s v="MSc Art Psychotherapy (International)"/>
        <s v="Aptitude Test in Hearing Aid Dispensing"/>
        <s v="Diploma in Higher Education Hearing Aid Audiology"/>
        <s v="PgDip Dietetics"/>
        <s v="PgDip Occupational Therapy"/>
        <s v="PgDip Radiotherapy and Oncology"/>
        <s v="Pharmacology for Podiatrists"/>
        <s v="MSc (pre registration) in Speech and Language Therapy"/>
        <s v="PgDip Diagnostic Radiography (pre-registration)"/>
        <s v="Post Graduate Diploma Physiotherapy (Pre-registration)"/>
        <s v="Post Graduate Diploma (pre-registration) in Speech and Language Therapy"/>
        <s v="MSc Music Therapy"/>
        <s v="Podiatric Surgery Training Programme"/>
        <s v="Non Medical Prescribing"/>
        <s v="Master of Dietetics (MDiet)"/>
        <s v="Master of Podiatry (MPod)"/>
        <s v="Master of Physiotherapy (MPhys)"/>
        <s v="Master of Radiography: Diagnostic (MDRad)"/>
        <s v="BSc (Hons) Radiography: Diagnostic"/>
        <s v="Master of Radiography: Therapeutic (MTRad)"/>
        <s v="BSc (Hons) Radiography: Therapeutic"/>
        <s v="Master of Speech and Language Therapy (MSLT)"/>
        <s v="Master of Occupational Therapy (MOccTher)"/>
        <s v="MSc Therapeutic Radiography (Pre-registration)"/>
        <s v="BSc (Hons) Occupational Therapy (BSc(Hons)OT)"/>
        <s v="Master of Science in Occupational Therapy (Pre-registration) (MScOT pre-reg)"/>
        <s v="PGDip Occupational Therapy (PGDipOT)"/>
        <s v="Doctorate in Educational, Child and Adolescent Psychology (DECAP)"/>
        <s v="Doctorate in Clinical Psychology (DclinPsych)"/>
        <s v="MSci Speech and Language Therapy"/>
        <s v="PGCert Independent and Supplementary Prescribing for Allied Health Professionals"/>
        <s v="PGCert Supplementary Prescribing for Allied Health Professionals"/>
        <s v="DPsych Counselling Psychology"/>
        <s v="Non Medical Prescribing (SCQF Level 9)"/>
        <s v="Non Medical Prescribing (SCQF Level 11)"/>
        <s v="Doctorate of Physiotherapy"/>
        <s v="Master of Diagnostic Radiography (MDRad)"/>
        <s v="Master of Occupational Therapy (MOccTh)"/>
        <s v="BSc Paramedic Practice"/>
        <s v="Prescribing for Healthcare Practitioners (SCQF Level 9)"/>
        <s v="Prescribing for Healthcare Practitioners (SCQF Level 11)"/>
        <s v="PsychD in Counselling Psychology"/>
        <s v="BSc (Hons) Prosthetics and Orthotics"/>
        <s v="Non Medical Prescribing - Independent Prescribing"/>
        <s v="MSc Podiatry"/>
        <s v="BSc (Hons) Physiotherapy Degree Apprenticeship"/>
        <s v="Practice Certificate in Supplementary Prescribing Health Professions Council (HPC) Members Level 6"/>
        <s v="Prescribing: Independent and Supplementary"/>
        <s v="BSc (Hons) Paramedic Science (In Service)"/>
        <s v="Doctor of Educational and Child Psychology (DEdCPsy)"/>
        <s v="B.Med Sci (Hons) Speech"/>
        <s v="MMedSci Vision and Strabismus"/>
        <s v="PG Exemptions Course"/>
        <s v="BMedSci (Hons) Speech and Language Therapy"/>
        <s v="MMedSci Speech and Language Therapy"/>
        <s v="BMed Sci (Hons) Orthoptics"/>
        <s v="MSc Radiotherapy and Oncology in Practice"/>
        <s v="BSc (Hons) Occupational Therapy (Degree Apprenticeship)"/>
        <s v="Diploma in Local Anaesthesia for Podiatry Practice"/>
        <s v="Diploma In Prescription Only Medicines for Podiatric Practice"/>
        <s v="Doctorate in Educational Psychology"/>
        <s v="Pg Dip Physiotherapy (Pre-registration)"/>
        <s v="Health Psychology Research and Professional Practice (PhD)"/>
        <s v="Hearing Aid Aptitude Test"/>
        <s v="BSc (Hons) Audiology"/>
        <s v="Health Psychology Research and Professional Practice (MPhil)"/>
        <s v="MSci Audiology "/>
        <s v="Independent/Supplementary Prescribing for Allied Health Professionals (Level 6)"/>
        <s v="Independent/Supplementary Prescribing for Allied Health Professionals (Level 7)"/>
        <s v="BSc (Hons) Paramedic (Degree)"/>
        <s v="BSc (Hons) Paramedic (Professional Pathway Degree)"/>
        <s v="BSc (Hons) Paramedic Science, Professional Pathway"/>
        <s v="Non-Medical Prescribing (Supplementary and Independent Prescribing)"/>
        <s v="Non-Medical Prescribing (Supplementary Prescribing Only)"/>
        <s v="BSc (Hons) Speech and Language Pathology"/>
        <s v="BSc (Hons) Healthcare Science (Genetic Science)"/>
        <s v="Diploma in Higher Education Paramedic Practice"/>
        <s v="BSc (Hons) in Paramedic Science and Out of Hospital Care"/>
        <s v="BSc (Hons) Healthcare Science Practice (Blood Science)"/>
        <s v="BSc (Hons) Healthcare Science Practice (Cellular Science)"/>
        <s v="BSc (Hons) Healthcare Science Practice (Genetic Science)"/>
        <s v="BSc (Hons) Healthcare Science Practice (Infection Science)"/>
        <s v="BSc (Hons) in Occupational Therapy"/>
        <s v="BSc (Hons) in Physiotherapy"/>
        <s v="Non-medical prescribing (Independent and Supplementary prescribing V300)"/>
        <s v="Doctorate in Clinical Psychology (PsychD)"/>
        <s v="Practitioner Doctorate in Psychotherapeutic and Counselling Psychology (PsychD)"/>
        <s v="BSc (Hons) Nutrition/Dietetics"/>
        <s v="PhD in Health Psychology with Stage 2 Training"/>
        <s v="V300 Non-Medical Supplementary Prescribing"/>
        <s v="V300 Non-Medical Independent and Supplementary Prescribing"/>
        <s v="PGCert Non-Medical Prescribing for Allied Health Professionals "/>
        <s v="PGCert Non-Medical Prescribing for Allied Health Professionals"/>
        <s v="DipHE Paramedic Science"/>
        <s v="Diploma Higher Education Paramedic Science for Emergency Medical Technicians"/>
        <s v="Doctorate in Child, Community and Educational Psychology (D.Ch.Ed.Psych.)"/>
        <s v="Doctorate in Counselling Psychology (DCounsPsy)"/>
        <s v="Pg Dip Diagnostic Radiography (Pre-registration)"/>
        <s v="Advancing from Supplementary to Independent Prescribing"/>
        <s v="Advancing Non Medical Prescribing (postgraduate)"/>
        <s v="Non Medical Prescribing (undergraduate)"/>
        <s v="BSc (Hons) Operating Department Practice Studies"/>
        <s v="BSc (Hons) Operating Department Practice (Apprenticeship)"/>
        <s v="BSc (Hons) Physiotherapy (Apprenticeship)"/>
        <s v="BSc (Hons) Occupational Therapy (Apprenticeship)"/>
        <s v="BSc (Hons) Diagnostic Radiography (Apprenticeship)"/>
        <s v="MSc Audiological Science with Clinical Practice"/>
        <s v="MSc Speech and Language Sciences"/>
        <s v="Postgraduate Diploma Audiological Science with Clinical Practice"/>
        <s v="D.Ed.Psy Educational and Child Psychology"/>
        <s v="MSc Orthoptics (pre-registration)"/>
        <s v="Non-Medical Independent and/or Supplementary Prescribing"/>
        <s v="Non-Medical Supplementary Prescribing"/>
        <s v="Doctorate in Educational Psychology - EdPsyD"/>
        <s v="Independent Prescribing for PA, PH and TRad FEHQ Level 6"/>
        <s v="Independent and Supplementary Prescribing for PA, PH and TRad"/>
        <s v="BSc (Hons) Occupational Therapy Degree Apprenticeship"/>
        <s v="Professional Doctorate in Educational and Child Psychology (D.Ed.Ch.Psych)"/>
        <s v="BSc (Hons) Occupational Therapy via apprenticeship"/>
        <s v="BSc (Hons) Podiatry Degree Apprenticeship"/>
        <s v="V300 – Nurse Independent/Supplementary Prescriber"/>
        <s v="Pharmacotherapeutics in Prescribing"/>
        <s v="Certificate in Medicines Management (Conversion to Independent Prescribing)"/>
        <s v="BSc (Hons) Biomedical Science with DPP (Pathology)"/>
        <s v="Postgraduate Certificate in Medicines Management (Independent and Supplementary Prescribing)"/>
        <s v="Postgraduate Certificate in Medicines Management (Supplementary Prescribing)"/>
        <s v="MSc Art Therapy"/>
        <s v="FdSc Hearing Aid Audiology"/>
        <s v="Hearing Aid Audiology Bridging Programme"/>
        <s v="Supplementary Prescribing"/>
        <s v="Independent/ Supplementary Prescribing for HCPC and GPhC registrants"/>
        <s v="BSc (Hons) Healthcare Science (Tissue Science)"/>
        <s v="Post Graduate Diploma in Health Psychology (Professional Practice)"/>
        <s v="Prescribing Principles (Level 3)"/>
        <s v="Prescribing Principles (Level M)"/>
        <s v="Principles of Supplementary Prescribing"/>
        <s v="BSc (Hons) Healthcare Science (Transfusion and Transplantation Science)"/>
        <s v="Diploma in Higher Education Paramedic Science"/>
        <s v="BSc (Hons) Applied Occupational Therapy"/>
        <s v="Operating Department Practitioner Degree Apprenticeship, BSc (Hons) Operating Department Practice"/>
        <s v="PG Cert Clinical Practice (Independent and Supplementary Prescribing)"/>
        <s v="BSc (Hons) Applied Biomedical Sciences"/>
        <s v="Advanced Non-Medical Prescribing"/>
        <s v="BSc (Hons) Applied Biomedical Science (Apprenticeship)"/>
        <s v="Professional Doctorate in Counselling Psychology (DcounsPsy)"/>
        <s v="Independent / Supplementary Non-Medical Prescribing (V300)"/>
        <s v="Independent / Supplementary Non-Medical Prescribing (V300) Level 7"/>
        <s v="BSc (Hons) Occupational Therapy (Integrated Degree) Apprenticeship"/>
        <s v="V300 Non-Medical (Independent and Supplementary) Prescribing Programme"/>
        <s v="FdSc Paramedic Science (Tech to Para)"/>
        <s v="BSc (Hons) Paramedic Sciences (Direct entry)"/>
        <s v="BSc (Hons) Paramedic Sciences (with foundation year)"/>
        <s v="BSc (Hons) Paramedic Sciences (Apprenticeship)"/>
        <s v="MSc (Pre-registration) Physiotherapy"/>
        <s v="MSc (Pre-registration) Occupational Therapy"/>
        <s v="Supplementary Prescriber (Level 7)"/>
        <s v="Independent and Supplementary Prescribing for Nurses, Midwives and AHPs Level 6"/>
        <s v="Independent and Supplementary Prescribing for Nurses, Midwives and AHPs Level 7"/>
        <s v="Supplementary Prescriber (Level 6)"/>
        <s v="BHSc (Hons) Occupational Therapy"/>
        <s v="Doctorate of Counselling Psychology (DCounsPsy)"/>
      </sharedItems>
    </cacheField>
    <cacheField name="Mode of study" numFmtId="49">
      <sharedItems/>
    </cacheField>
    <cacheField name="Profession" numFmtId="49">
      <sharedItems/>
    </cacheField>
    <cacheField name="Part of register" numFmtId="49">
      <sharedItems/>
    </cacheField>
    <cacheField name="Entitlement" numFmtId="49">
      <sharedItems count="11">
        <s v=""/>
        <s v="Supplementary Prescribing, Independent Prescribing"/>
        <s v="Supplementary Prescribing"/>
        <s v="POM – Administration, POM - Sale / Supply (CH)"/>
        <s v="POM - Sale / Supply (OR)"/>
        <s v="Podiatric Surgery"/>
        <s v="POM – Administration"/>
        <s v="POM - Sale / Supply (CH)"/>
        <s v="Independent Prescribing"/>
        <s v="Supplementary Prescribing, Independent Prescribing, POM - Sale / Supply (CH)"/>
        <s v="Supplementary Prescribing, POM - Sale / Supply (CH)"/>
      </sharedItems>
    </cacheField>
    <cacheField name="Education provider" numFmtId="49">
      <sharedItems/>
    </cacheField>
    <cacheField name="Validating body" numFmtId="49">
      <sharedItems/>
    </cacheField>
    <cacheField name="Owner" numFmtId="0">
      <sharedItems/>
    </cacheField>
    <cacheField name="Status reason" numFmtId="49">
      <sharedItems count="3">
        <s v="Open"/>
        <s v="Closed"/>
        <s v="Proposed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35">
  <r>
    <x v="0"/>
    <s v="B50dA5YShmCe3x6u7r5h3GCuszYv1RtrmBoVSd6Bqvb27qhGbFbewsKwY4HawWPteyy+GNu2tESiYsILHLK5fg=="/>
    <x v="0"/>
    <s v="ABE00152 - BSc (Hons) Applied Biomedical Science"/>
    <s v="BSc (Hons) Applied Biomedical Science"/>
    <s v="FT (Full time)"/>
    <x v="0"/>
    <s v=""/>
    <s v=""/>
    <s v="Abertay University"/>
    <s v="Abertay University"/>
    <s v="Education administrators"/>
    <x v="0"/>
  </r>
  <r>
    <x v="1"/>
    <s v="HBWDmOcOOxP8QDadWumGr1HiFznfa4Mmkzih3UWErb0pB0gtUTKc/sVOAZf/J1HhgyMeyBnvaxAjiiZvWn004g=="/>
    <x v="1"/>
    <s v="ABN02237 - Independent Non-Medical Prescriber"/>
    <s v="Independent Non-Medical Prescriber"/>
    <s v="PT (Part time)"/>
    <x v="1"/>
    <s v=""/>
    <s v="Supplementary Prescribing, Independent Prescribing"/>
    <s v="University of Aberdeen"/>
    <s v="University of Aberdeen"/>
    <s v="Sagitta Fernando"/>
    <x v="0"/>
  </r>
  <r>
    <x v="2"/>
    <s v="wUPB1EEiTSBcKP6ySeSuOPx/UI3uAa4kSkPStIhbVVzVuxHy2bjrRTy9JiGg0XgmtvFVyBvOJjkHIa4CFBWFCA=="/>
    <x v="2"/>
    <s v="ACS00004 - Certificate of Attainment"/>
    <s v="Certificate of Attainment"/>
    <s v="FLX (Flexible)"/>
    <x v="2"/>
    <s v=""/>
    <s v=""/>
    <s v="Association of Clinical Scientists"/>
    <s v="Association of Clinical Scientists"/>
    <s v="Education officers"/>
    <x v="0"/>
  </r>
  <r>
    <x v="3"/>
    <s v="v3n3SDbIaac6upr9nJ0TozjzW6KdH5ycfTTGTUl2v3G5fOwAHpXzhTmFPo1/f1SmHsRrzOPwY7jpCywH1yNX9A=="/>
    <x v="3"/>
    <s v="AEC02308 - BSc (Hons) Radiography (Radiotherapy and Oncology)"/>
    <s v="BSc (Hons) Radiography (Radiotherapy and Oncology)"/>
    <s v="FT (Full time)"/>
    <x v="3"/>
    <s v="Therapeutic radiographer"/>
    <s v=""/>
    <s v="AECC University College"/>
    <s v="AECC University College"/>
    <s v="Ann Faulkner"/>
    <x v="0"/>
  </r>
  <r>
    <x v="4"/>
    <s v="d1sneDSJ2lErJwBRwKSk9hX17VfFV0hZxUCT21Pgdz6oXMs8DpSDHAANVoCMeNIPGA3VhJNpJ9sjNA57RmwMiQ=="/>
    <x v="4"/>
    <s v="AEC02309 - BSc (Hons) Radiography (Diagnostic Imaging)"/>
    <s v="BSc (Hons) Radiography (Diagnostic Imaging)"/>
    <s v="FT (Full time)"/>
    <x v="3"/>
    <s v="Diagnostic radiographer"/>
    <s v=""/>
    <s v="AECC University College"/>
    <s v="AECC University College"/>
    <s v="Ann Faulkner"/>
    <x v="0"/>
  </r>
  <r>
    <x v="5"/>
    <s v="NtQNX8C4PpQ9ztiw0Wq2XKjRikSIN59TfPiFQ9vCo+S/YWkTzUJqTT3pZhyp2rQwXWzRMfZBB2DdUJzu+K0ceQ=="/>
    <x v="5"/>
    <s v="AHS00005-Certificate of Attainment"/>
    <s v="Certificate of Attainment"/>
    <s v="FT (Full time)"/>
    <x v="2"/>
    <s v=""/>
    <s v=""/>
    <s v="Academy for Healthcare Science"/>
    <s v="Academy for Healthcare Science"/>
    <s v="Education administrators"/>
    <x v="0"/>
  </r>
  <r>
    <x v="6"/>
    <s v="xJy5AXq3CAB6dYtRSN522dLrVeNLWnyq3J6ARbaTyGU6rgeCih6gD6hrgVzzVRWVhnR++ZFSerdvWGW5bBaj2w=="/>
    <x v="5"/>
    <s v="AHS00006 - Certificate of Equivalence"/>
    <s v="Certificate of Equivalence"/>
    <s v="FT (Full time)"/>
    <x v="2"/>
    <s v=""/>
    <s v=""/>
    <s v="Academy for Healthcare Science"/>
    <s v="Academy for Healthcare Science"/>
    <s v="Education administrators"/>
    <x v="0"/>
  </r>
  <r>
    <x v="7"/>
    <s v="QyKB/TzMddVZgztymceYqke2HE4YHKKT47eNeiG7qXyjEFwy91GRMj2kLf5ePXpUJco2UFnDUcit+qotJoxTGg=="/>
    <x v="6"/>
    <s v="ARU00024-MA Music Therapy"/>
    <s v="MA Music Therapy"/>
    <s v="FT (Full time)"/>
    <x v="4"/>
    <s v="Music therapy"/>
    <s v=""/>
    <s v="Anglia Ruskin University"/>
    <s v="Anglia Ruskin University"/>
    <s v="Education administrators"/>
    <x v="0"/>
  </r>
  <r>
    <x v="8"/>
    <s v="ObomY1UloRuXOzwrbL6bZV/oPnN2EQNDGHHbAK+kkoBtZlllgnDZpo9vLzV2K5qZelIPp95HqXXuphbVGbK3TA=="/>
    <x v="7"/>
    <s v="ARU00026 - MA Dramatherapy"/>
    <s v="MA Dramatherapy"/>
    <s v="FT (Full time)"/>
    <x v="4"/>
    <s v="Drama therapy"/>
    <s v=""/>
    <s v="Anglia Ruskin University"/>
    <s v="Anglia Ruskin University"/>
    <s v="Education administrators"/>
    <x v="0"/>
  </r>
  <r>
    <x v="9"/>
    <s v="Fbqye4CXKkJulz6upxpN+ujaPuDc7VPy/TCdHwHRLpODigCE+HdBeE432Dy/MlED4VXZ715CsTwa/5qJUYkaSA=="/>
    <x v="8"/>
    <s v="ARU00031 - Advanced Non-Medical Prescribing (level 7)"/>
    <s v="Advanced Non-Medical Prescribing (level 7)"/>
    <s v="PT (Part time)"/>
    <x v="1"/>
    <s v=""/>
    <s v="Supplementary Prescribing, Independent Prescribing"/>
    <s v="Anglia Ruskin University"/>
    <s v="Anglia Ruskin University"/>
    <s v="Education administrators"/>
    <x v="0"/>
  </r>
  <r>
    <x v="10"/>
    <s v="cp3UV8wTIlQZvsA32MtXmE8uQFlISDFOiNN7cluZwQAwoPPLOnk+4ak8prQOfAjRkFK85EUS4/akkveWDRrWkg=="/>
    <x v="8"/>
    <s v="ARU00032 - Advanced Non-Medical Prescribing (level 7) (SP only)"/>
    <s v="Advanced Non-Medical Prescribing (level 7) (SP only)"/>
    <s v="PT (Part time)"/>
    <x v="1"/>
    <s v=""/>
    <s v="Supplementary Prescribing"/>
    <s v="Anglia Ruskin University"/>
    <s v="Anglia Ruskin University"/>
    <s v="Education administrators"/>
    <x v="0"/>
  </r>
  <r>
    <x v="11"/>
    <s v="S3W6Uf4pau8dbwg2Kz1sQ5dFyeTGBEilKOfR8KxwyryxjpBDPABzwVpmdPYw1YQYfvq6g6K8XLlFVG1sC0J3ZQ=="/>
    <x v="8"/>
    <s v="ARU00034 - Non-Medical Prescribing (level 6)"/>
    <s v="Non-Medical Prescribing (level 6)"/>
    <s v="PT (Part time)"/>
    <x v="1"/>
    <s v=""/>
    <s v="Supplementary Prescribing, Independent Prescribing"/>
    <s v="Anglia Ruskin University"/>
    <s v="Anglia Ruskin University"/>
    <s v="Education administrators"/>
    <x v="0"/>
  </r>
  <r>
    <x v="12"/>
    <s v="rT0kwoYbszNPVWKA9MngKlhbkHQkOvt8tIO6PDFybwQz4yUoq20nZuDLH5S1eNts/9plMViJgReBxJbKlBb9Vw=="/>
    <x v="9"/>
    <s v="ARU00036-BSc (Hons) Paramedic Science"/>
    <s v="BSc (Hons) Paramedic Science"/>
    <s v="FT (Full time)"/>
    <x v="5"/>
    <s v=""/>
    <s v=""/>
    <s v="Anglia Ruskin University"/>
    <s v="Anglia Ruskin University"/>
    <s v="Education administrators"/>
    <x v="0"/>
  </r>
  <r>
    <x v="13"/>
    <s v="cZx/ZTT7UdjLnGVUGVbj4ITPpOkhlyR9waJWLgW9gACJqztIpEtr0+k0WnBBi6v/6TYkUHy9mMkPjVWyJYGXzw=="/>
    <x v="8"/>
    <s v="ARU00037 - Non-Medical Prescribing (level 6) (SP only)"/>
    <s v="Non-Medical Prescribing (level 6) (SP only)"/>
    <s v="PT (Part time)"/>
    <x v="1"/>
    <s v=""/>
    <s v="Supplementary Prescribing"/>
    <s v="Anglia Ruskin University"/>
    <s v="Anglia Ruskin University"/>
    <s v="Education administrators"/>
    <x v="0"/>
  </r>
  <r>
    <x v="14"/>
    <s v="VQvxDPkBHPCYVY2zsgZEtQbnhSq+WmfUZc0BwX+gtnsxpwMp28QxPyQaJ/cxN2Bbd0fY5gOXmad5RLViJR6y3Q=="/>
    <x v="10"/>
    <s v="ARU00448 - FDSc in Hearing Aid Audiology"/>
    <s v="FDSc in Hearing Aid Audiology"/>
    <s v="DL (Distance learning)"/>
    <x v="6"/>
    <s v=""/>
    <s v=""/>
    <s v="Anglia Ruskin University"/>
    <s v="Anglia Ruskin University"/>
    <s v="Education administrators"/>
    <x v="0"/>
  </r>
  <r>
    <x v="15"/>
    <s v="cpoxO3qQYjjsDwsAXXE5zgxgmzcRD6R1bHzLKQT2CBohiIzbv7YKFN32Xrlcp80gVugSgshUVlzUWmSIfXY5pA=="/>
    <x v="11"/>
    <s v="ARU01573-Diploma Higher Education Paramedic Studies"/>
    <s v="Diploma Higher Education Paramedic Studies"/>
    <s v="FT (Full time)"/>
    <x v="5"/>
    <s v=""/>
    <s v=""/>
    <s v="Anglia Ruskin University"/>
    <s v="Anglia Ruskin University"/>
    <s v="Aveen Croash"/>
    <x v="1"/>
  </r>
  <r>
    <x v="16"/>
    <s v="FDAabrNdGXqBz9pwrIm+zYHrWR1RXo3C2YddQgVzqLYPypdWrKBDsJtVDsE9fnNBM1t8u40UmHxMe5djxCfatA=="/>
    <x v="12"/>
    <s v="ARU01747 - BSc (Hons) Operating Department Practice"/>
    <s v="BSc (Hons) Operating Department Practice"/>
    <s v="FT (Full time)"/>
    <x v="7"/>
    <s v=""/>
    <s v=""/>
    <s v="Anglia Ruskin University"/>
    <s v="Anglia Ruskin University"/>
    <s v="John Archibald"/>
    <x v="0"/>
  </r>
  <r>
    <x v="17"/>
    <s v="tduvcQP7BrBSBTilTVZ3/ZJGuFh2Z4NUOQ2jL0+d45Z1yYJZVCydxsOmKeyXgMFNO5N4LuIog0NGZRf8b1abHA=="/>
    <x v="13"/>
    <s v="ARU02304 - BSc (Hons) Operating Department Practice (Degree Apprenticeship)"/>
    <s v="BSc (Hons) Operating Department Practice (Degree Apprenticeship)"/>
    <s v="WBL (Work based learning)"/>
    <x v="7"/>
    <s v=""/>
    <s v=""/>
    <s v="Anglia Ruskin University"/>
    <s v="Anglia Ruskin University"/>
    <s v="Alex Stride"/>
    <x v="0"/>
  </r>
  <r>
    <x v="18"/>
    <s v="MrdkPZyYVBy6iF4UrOM4thu2GVV54lRhHOhf+o77a3QdJ3b8199hhOrKGgAAVQd9p+ebIkjwGgtOBa3SD05uVw=="/>
    <x v="10"/>
    <s v="AST00040 - BSc (Hons) Healthcare Science (Audiology)"/>
    <s v="BSc (Hons) Healthcare Science (Audiology)"/>
    <s v="FT (Full time)"/>
    <x v="6"/>
    <s v=""/>
    <s v=""/>
    <s v="Aston University"/>
    <s v="Aston University"/>
    <s v="Education administrators"/>
    <x v="0"/>
  </r>
  <r>
    <x v="19"/>
    <s v="54A0tEd8CpG4kEFJLZaztXZkZNodb6Ko5lTzNKUCb1IPa4uupnHvadnnS90mONQNvHG3qE9zpWCmEZ4b+WbX/Q=="/>
    <x v="10"/>
    <s v="AST00041 - Foundation Degree in Hearing Aid Audiology"/>
    <s v="Foundation Degree in Hearing Aid Audiology"/>
    <s v="FT (Full time)"/>
    <x v="6"/>
    <s v=""/>
    <s v=""/>
    <s v="Aston University"/>
    <s v="Aston University"/>
    <s v="Education administrators"/>
    <x v="0"/>
  </r>
  <r>
    <x v="20"/>
    <s v="+e3Zn8T6VcbFMcPzw/LK8EWngVWMVAr1W7/Ic3eDSOVlCFtAPoIzFtTU7XxouePc8RtYh20xD6CIjoVghdtq9w=="/>
    <x v="14"/>
    <s v="AST00043 - BSc (Hons) Applied Biomedical Science"/>
    <s v="BSc (Hons) Applied Biomedical Science"/>
    <s v="FT (Full time)"/>
    <x v="0"/>
    <s v=""/>
    <s v=""/>
    <s v="Aston University"/>
    <s v="Aston University"/>
    <s v="Education administrators"/>
    <x v="0"/>
  </r>
  <r>
    <x v="21"/>
    <s v="ZKL42EUQPN/jiw8oiK9u4I5YVoEbHztintzLrN6OBrLmtidqQcrVeW77jyvVqbIuhGQ9NcO6d3EpGzdHwhKQQQ=="/>
    <x v="10"/>
    <s v="AST01974 - BSc (Hons) Healthcare Science (Audiology)"/>
    <s v="BSc (Hons) Healthcare Science (Audiology)"/>
    <s v="PT (Part time)"/>
    <x v="6"/>
    <s v=""/>
    <s v=""/>
    <s v="Aston University"/>
    <s v="Aston University"/>
    <s v="Sagitta Fernando"/>
    <x v="0"/>
  </r>
  <r>
    <x v="22"/>
    <s v="jZjwGiIKzyGS7SlP66hEf4EQvYuLNkHCTVgBVZaycVmrygPTjBHGSk2k19pMkyC9i9sb9Nce+JcvDg06DQIP0A=="/>
    <x v="10"/>
    <s v="AST01975 - BSc (Hons) Healthcare Science (Audiology)"/>
    <s v="BSc (Hons) Healthcare Science (Audiology)"/>
    <s v="WBL (Work based learning)"/>
    <x v="6"/>
    <s v=""/>
    <s v=""/>
    <s v="Aston University"/>
    <s v="Aston University"/>
    <s v="Sagitta Fernando"/>
    <x v="0"/>
  </r>
  <r>
    <x v="23"/>
    <s v="p97xm4LfgkyaQWbcZR+UxwdFEOdTcg0qAefQIcl7U99BvvTM5jQIpwvvjn6GvIAvuNSfsLL6GZQB7M5TXwuC9w=="/>
    <x v="15"/>
    <s v="BAN00044 - Doctorate in Clinical Psychology (D.Clin.Psy)"/>
    <s v="Doctorate in Clinical Psychology (D.Clin.Psy)"/>
    <s v="FT (Full time)"/>
    <x v="8"/>
    <s v="Clinical psychologist"/>
    <s v=""/>
    <s v="Bangor University"/>
    <s v="Bangor University"/>
    <s v="Education administrators"/>
    <x v="0"/>
  </r>
  <r>
    <x v="24"/>
    <s v="UK0X1od3bhrSGnzpE19XJo+RoN9cRgcG/JVLL67bfrr4I2iGB7SYcPEuLWy+aF4omn2Uc7uPMQB17ZA+NtQqZw=="/>
    <x v="16"/>
    <s v="BAN00085 - Non medical / Independent prescribing"/>
    <s v="Non medical / Independent prescribing"/>
    <s v="PT (Part time)"/>
    <x v="1"/>
    <s v=""/>
    <s v="Supplementary Prescribing, Independent Prescribing"/>
    <s v="Bangor University"/>
    <s v="Bangor University"/>
    <s v="Education administrators"/>
    <x v="0"/>
  </r>
  <r>
    <x v="25"/>
    <s v="yZcKLXKRWATGFHxmX4Guv2mymrpwrZHOdts6yT5CaUQ6GH9y1FUqR63xcqS0fpWHPzr+fvGsIZa3ZcaBPpo2zA=="/>
    <x v="17"/>
    <s v="BAN00171 - BSc (Hons) Diagnostic Radiography"/>
    <s v="BSc (Hons) Diagnostic Radiography"/>
    <s v="FT (Full time)"/>
    <x v="3"/>
    <s v="Diagnostic radiographer"/>
    <s v=""/>
    <s v="Bangor University"/>
    <s v="Bangor University"/>
    <s v="Education administrators"/>
    <x v="0"/>
  </r>
  <r>
    <x v="26"/>
    <s v="quEfglaKlsBQLhse8IZxdfpBmTNBG02zea07/KEBniN90RYcJwTSj8Zofb34jgMdLbqGDMvCbnmApdb4kDOaGg=="/>
    <x v="18"/>
    <s v="BAN02139 - PGDip Physiotherapy"/>
    <s v="PGDip Physiotherapy"/>
    <s v="FT (Full time)"/>
    <x v="9"/>
    <s v=""/>
    <s v=""/>
    <s v="Bangor University"/>
    <s v="Bangor University"/>
    <s v="Sagitta Fernando"/>
    <x v="0"/>
  </r>
  <r>
    <x v="27"/>
    <s v="BBOEpdfwNwbEOC0es/FuZzBAmslwPWU40B64BRKHttHKQUuq2BTOdy2aNVQL8sHHyBJymHVIjTsNhwgythARkw=="/>
    <x v="19"/>
    <s v="BAS01996 - Sport and Exercise Psychology Accreditation Route"/>
    <s v="Sport and Exercise Psychology Accreditation Route"/>
    <s v="PT (Part time)"/>
    <x v="8"/>
    <s v="Sport and exercise psychologist"/>
    <s v=""/>
    <s v="British Association of Sport and Exercise Sciences"/>
    <s v="British Association of Sport and Exercise Sciences"/>
    <s v="John Archibald"/>
    <x v="0"/>
  </r>
  <r>
    <x v="28"/>
    <s v="669920crNbHQFfA3l9rtwu7QAe63ui5MrE59lWtnXmGFTwoabwxYKnUhRyooQzAhwmE009ElyBFOC+o5heTyOw=="/>
    <x v="20"/>
    <s v="BAT00373 - Doctorate in Clinical Psychology"/>
    <s v="Doctorate in Clinical Psychology"/>
    <s v="FT (Full time)"/>
    <x v="8"/>
    <s v="Clinical psychologist"/>
    <s v=""/>
    <s v="University of Bath"/>
    <s v="University of Bath"/>
    <s v="Education officers"/>
    <x v="0"/>
  </r>
  <r>
    <x v="29"/>
    <s v="FiZ1iA+Q4+mtXiauG6KZo4VZIqmIpS5C470xg/mU5XWu7XXti1dinGjfvtsRrPdrBBJfFCu0lwX7zg9uk4O9rQ=="/>
    <x v="21"/>
    <s v="BBK02358 - MRes Professional Practice Occupational Psychology"/>
    <s v="MRes Professional Practice Occupational Psychology"/>
    <s v="FT (Full time)"/>
    <x v="8"/>
    <s v="Occupational psychologist"/>
    <s v=""/>
    <s v="Birkbeck, University of London"/>
    <s v="Birkbeck, University of London"/>
    <s v="Sagitta Fernando"/>
    <x v="2"/>
  </r>
  <r>
    <x v="30"/>
    <s v="gLKCwEcj3zDN0Tsjvv6OGfU+9ELCnyTrjfZnoz0z7bKl5dEJfCCX5aGWCPRbSY0GLESi/8jDDqK5hiMZU0JOgw=="/>
    <x v="22"/>
    <s v="BBK02359 - MRes Professional Practice Occupational Psychology"/>
    <s v="MRes Professional Practice Occupational Psychology"/>
    <s v="PT (Part time)"/>
    <x v="8"/>
    <s v="Occupational psychologist"/>
    <s v=""/>
    <s v="Birkbeck, University of London"/>
    <s v="Birkbeck, University of London"/>
    <s v="Sagitta Fernando"/>
    <x v="2"/>
  </r>
  <r>
    <x v="31"/>
    <s v="epwHESmX/lQYBR3RaRgvbX4PyMoaYe2fy/bnFRA5eNG86P97mfrH2pEsp/S2DGo4SmboCFUFyEVyxv9LdtY79Q=="/>
    <x v="23"/>
    <s v="BCU00049 - BSc (Hons) Paramedic Science"/>
    <s v="BSc (Hons) Paramedic Science"/>
    <s v="FT (Full time)"/>
    <x v="5"/>
    <s v=""/>
    <s v=""/>
    <s v="Birmingham City University"/>
    <s v="Birmingham City University"/>
    <s v="Education administrators"/>
    <x v="0"/>
  </r>
  <r>
    <x v="32"/>
    <s v="MXGvp1vCiUGxTyL0WkdE7TNpx+VWMtsk7WmhYo7ZTFMyU/ZDsKGr0msywZ7To5Ir8ihVZjyjRXqV38U2cKqlUg=="/>
    <x v="24"/>
    <s v="BCU00051 - Dip HE Paramedic Science"/>
    <s v="Dip HE Paramedic Science"/>
    <s v="FT (Full time)"/>
    <x v="5"/>
    <s v=""/>
    <s v=""/>
    <s v="Birmingham City University"/>
    <s v="Birmingham City University"/>
    <s v="Education administrators"/>
    <x v="1"/>
  </r>
  <r>
    <x v="33"/>
    <s v="MIyyfufuUi5UeMKa11Vytg+Im9bPWIYy9CuLtGmquM8bPB6Wtm4sVD6tRQpobwHp+c3D2CEupqxdSPa4Oz+WwA=="/>
    <x v="25"/>
    <s v="BCU00056 - Principles of Prescribing for Health Care Professionals"/>
    <s v="Principles of Prescribing for Health Care Professionals"/>
    <s v="FT (Full time)"/>
    <x v="1"/>
    <s v=""/>
    <s v="Supplementary Prescribing"/>
    <s v="Birmingham City University"/>
    <s v="Birmingham City University"/>
    <s v="Education administrators"/>
    <x v="0"/>
  </r>
  <r>
    <x v="34"/>
    <s v="3n3IvRDGClhwRj655jL/+nrBw8o0wpEAJ3jz3OOdLfJ0I1pwmLKJeSZKoPCKYHNVbTuXPwvY9zE/zKdbYeniCw=="/>
    <x v="25"/>
    <s v="BCU00057 - Principles of Prescribing for Health Care Professionals"/>
    <s v="Principles of Prescribing for Health Care Professionals"/>
    <s v="PT (Part time)"/>
    <x v="1"/>
    <s v=""/>
    <s v="Supplementary Prescribing"/>
    <s v="Birmingham City University"/>
    <s v="Birmingham City University"/>
    <s v="Education administrators"/>
    <x v="0"/>
  </r>
  <r>
    <x v="35"/>
    <s v="ln1SHq7UOBYIYsNSTqWnITmIeaz2+ZFB2moVf+MRuDc/2Uuk3LkLiQX/sz3NSXpucR4atWZMXQEK0aQhtHCAZQ=="/>
    <x v="25"/>
    <s v="BCU00072 - Non-Medical Prescribing for Allied Health Professionals (Undergraduate)"/>
    <s v="Non-Medical Prescribing for Allied Health Professionals (Undergraduate)"/>
    <s v="FT (Full time)"/>
    <x v="1"/>
    <s v=""/>
    <s v="Supplementary Prescribing, Independent Prescribing"/>
    <s v="Birmingham City University"/>
    <s v="Birmingham City University"/>
    <s v="Education administrators"/>
    <x v="0"/>
  </r>
  <r>
    <x v="36"/>
    <s v="WnNSkpTXtzU3g859IlQorKUyGP1oKyLeW7qnzLV5erjwLyofVyhpy5FNgPHfOal+OuL8ovVGY1lVb/WAQBfusQ=="/>
    <x v="25"/>
    <s v="BCU00074 - Non-Medical Prescribing for Allied Health Professionals (Undergraduate) (Conversion)"/>
    <s v="Non-Medical Prescribing for Allied Health Professionals (Undergraduate) (Conversion)"/>
    <s v="PT (Part time)"/>
    <x v="1"/>
    <s v=""/>
    <s v="Supplementary Prescribing, Independent Prescribing"/>
    <s v="Birmingham City University"/>
    <s v="Birmingham City University"/>
    <s v="Education administrators"/>
    <x v="0"/>
  </r>
  <r>
    <x v="37"/>
    <s v="EZAA0sEbWrIrPTEkBUoBN3BGMC3J+niwnyFfFT2FSfZxNDQW/SFGSNdSIAsNgS6xI4f68TKheFriIJPuZgSRJA=="/>
    <x v="25"/>
    <s v="BCU00075 - Non-Medical Prescribing for Allied Health Professionals (Undergraduate)"/>
    <s v="Non-Medical Prescribing for Allied Health Professionals (Undergraduate)"/>
    <s v="PT (Part time)"/>
    <x v="1"/>
    <s v=""/>
    <s v="Supplementary Prescribing, Independent Prescribing"/>
    <s v="Birmingham City University"/>
    <s v="Birmingham City University"/>
    <s v="Education administrators"/>
    <x v="0"/>
  </r>
  <r>
    <x v="38"/>
    <s v="j/HG83oYmmwN7U6pPc5hyjpzgOeyfnW9YnIk0ikaZ5Yu+m6tEgwpFpi2o5MapfA711QOeDFBDS4eYp/hdhKwDg=="/>
    <x v="25"/>
    <s v="BCU00080 - Principles of Prescribing for Allied Health Professionals (Post Graduate)"/>
    <s v="Principles of Prescribing for Allied Health Professionals (Post Graduate)"/>
    <s v="FT (Full time)"/>
    <x v="1"/>
    <s v=""/>
    <s v="Supplementary Prescribing, Independent Prescribing"/>
    <s v="Birmingham City University"/>
    <s v="Birmingham City University"/>
    <s v="Education administrators"/>
    <x v="0"/>
  </r>
  <r>
    <x v="39"/>
    <s v="2TBPuz15qgTiloVsSVhi4QG9uP19Vl03XcbaTKJ1SucXQlnVJZIXaNNe6kbZkHrSdSZmzxHdnxV9i+4nwEVcFg=="/>
    <x v="25"/>
    <s v="BCU00082 - Principles of Prescribing for Allied Health Professionals (Post Graduate) (Conversion)"/>
    <s v="Principles of Prescribing for Allied Health Professionals (Post Graduate) (Conversion)"/>
    <s v="PT (Part time)"/>
    <x v="1"/>
    <s v=""/>
    <s v="Supplementary Prescribing, Independent Prescribing"/>
    <s v="Birmingham City University"/>
    <s v="Birmingham City University"/>
    <s v="Education administrators"/>
    <x v="0"/>
  </r>
  <r>
    <x v="40"/>
    <s v="YeEiBnCKK+SbSbnom+XW7anwWWEkPRI3t4o0Z60gk0Zr/p6D/nR7V+3sxyn6RTdkgnwuIOtpPezMFb4RTbu7lA=="/>
    <x v="25"/>
    <s v="BCU00083 - Principles of Prescribing for Allied Health Professionals (Post Graduate)"/>
    <s v="Principles of Prescribing for Allied Health Professionals (Post Graduate)"/>
    <s v="PT (Part time)"/>
    <x v="1"/>
    <s v=""/>
    <s v="Supplementary Prescribing, Independent Prescribing"/>
    <s v="Birmingham City University"/>
    <s v="Birmingham City University"/>
    <s v="Education administrators"/>
    <x v="0"/>
  </r>
  <r>
    <x v="41"/>
    <s v="7HfI1Nytsz8wyWu2BmO5w46i36CMNaQKEPdKypW8YBHtvSfUJ+fpxbAMEUu0YCU+nd4US+Q+M/bwv4YEkEIX4A=="/>
    <x v="26"/>
    <s v="BCU01292 - DipHE Operating Department Practice"/>
    <s v="DipHE Operating Department Practice"/>
    <s v="FT (Full time)"/>
    <x v="7"/>
    <s v=""/>
    <s v=""/>
    <s v="Birmingham City University"/>
    <s v="Birmingham City University"/>
    <s v="Education administrators"/>
    <x v="0"/>
  </r>
  <r>
    <x v="42"/>
    <s v="JuZOQy8Al9OudJkJIaIPVnkngFNRL39NBtaATv2J8XAS6RcS0GOMgVmrAedO+Sc6J4YsPeN5AnrTkdhKi+jfVQ=="/>
    <x v="27"/>
    <s v="BCU01294 - BSc (Hons) Diagnostic Radiography"/>
    <s v="BSc (Hons) Diagnostic Radiography"/>
    <s v="FT (Full time)"/>
    <x v="3"/>
    <s v="Diagnostic radiographer"/>
    <s v=""/>
    <s v="Birmingham City University"/>
    <s v="Birmingham City University"/>
    <s v="Education administrators"/>
    <x v="0"/>
  </r>
  <r>
    <x v="43"/>
    <s v="HbsUfOOqYPHO8gwa+mYo3fAkaN2MtSVwkDE8oy0gcHXHrFQL2CpQksnsa/Y+jzwAuMiX+pz6YiU2ARuSAWbEZQ=="/>
    <x v="27"/>
    <s v="BCU01295 - BSc (Hons) Diagnostic Radiography"/>
    <s v="BSc (Hons) Diagnostic Radiography"/>
    <s v="PT (Part time)"/>
    <x v="3"/>
    <s v="Diagnostic radiographer"/>
    <s v=""/>
    <s v="Birmingham City University"/>
    <s v="Birmingham City University"/>
    <s v="Education administrators"/>
    <x v="0"/>
  </r>
  <r>
    <x v="44"/>
    <s v="Bn6v+ch3UpPLEMb5Vus7tDx6tJclDYpiwCWTw5onOGwdmDhHPxTyNHYxEAb3w5cP9ZFzUxz8fTFKacpI+2bfig=="/>
    <x v="28"/>
    <s v="BCU01296 - BSc (Hons) Radiotherapy"/>
    <s v="BSc (Hons) Radiotherapy"/>
    <s v="FT (Full time)"/>
    <x v="3"/>
    <s v="Therapeutic radiographer"/>
    <s v=""/>
    <s v="Birmingham City University"/>
    <s v="Birmingham City University"/>
    <s v="Education administrators"/>
    <x v="0"/>
  </r>
  <r>
    <x v="45"/>
    <s v="d2njDeGjFfBBRgUmN8UZbeBtj+gDc0lVOX6nuq6NIeIu3ZzgzHq/QtLt71o+CTATxTN3T8FfL+zdi7lUotnQrQ=="/>
    <x v="28"/>
    <s v="BCU01297 - BSc (Hons) Radiotherapy"/>
    <s v="BSc (Hons) Radiotherapy"/>
    <s v="PT (Part time)"/>
    <x v="3"/>
    <s v="Therapeutic radiographer"/>
    <s v=""/>
    <s v="Birmingham City University"/>
    <s v="Birmingham City University"/>
    <s v="Education administrators"/>
    <x v="0"/>
  </r>
  <r>
    <x v="46"/>
    <s v="9RS+tMhhtDhJL6XFfKVVBcTPBddm080ojqsfgKommeqGo659e9e9UK2iZepfoug9kv3h2kZfJus3MQR64Gz33Q=="/>
    <x v="29"/>
    <s v="BCU01298 - BSc (Hons) Speech and Language Therapy"/>
    <s v="BSc (Hons) Speech and Language Therapy"/>
    <s v="FT (Full time)"/>
    <x v="10"/>
    <s v=""/>
    <s v=""/>
    <s v="Birmingham City University"/>
    <s v="Birmingham City University"/>
    <s v="Education administrators"/>
    <x v="0"/>
  </r>
  <r>
    <x v="47"/>
    <s v="whakeRIxSmreVgBHtILP/ruugYJz3SmLxXQ4HPQndN7oXFCJomzW8M+78FGu3YD0UmgJMT39CI7wqJic+9I+5A=="/>
    <x v="29"/>
    <s v="BCU01299 - BSc (Hons) Speech and Language Therapy"/>
    <s v="BSc (Hons) Speech and Language Therapy"/>
    <s v="PT (Part time)"/>
    <x v="10"/>
    <s v=""/>
    <s v=""/>
    <s v="Birmingham City University"/>
    <s v="Birmingham City University"/>
    <s v="Education administrators"/>
    <x v="0"/>
  </r>
  <r>
    <x v="48"/>
    <s v="DDN9VEiNlSDLXVdXI2qkzt/YMxpI/wG5fKEgvtXTscNtnxd3mT7zFbjMShWHrJ/me9cDmcxbpo95m/vVC3x5ZA=="/>
    <x v="25"/>
    <s v="BCU01302 - Non-medical Prescribing for Allied Health Professionals"/>
    <s v="Non-medical Prescribing for Allied Health Professionals"/>
    <s v="FT (Full time)"/>
    <x v="1"/>
    <s v=""/>
    <s v="Supplementary Prescribing"/>
    <s v="Birmingham City University"/>
    <s v="Birmingham City University"/>
    <s v="Education administrators"/>
    <x v="0"/>
  </r>
  <r>
    <x v="49"/>
    <s v="8su75lgv+LwgeB/YNDPYIH2JyOgXwxbi+bYGAtEsnSoEyslfGCcK4Uw/IDzpUBgxTo+GFdU0/s+moDrWh7zpdA=="/>
    <x v="25"/>
    <s v="BCU01303 - Non-medical Prescribing for Allied Health Professionals"/>
    <s v="Non-medical Prescribing for Allied Health Professionals"/>
    <s v="PT (Part time)"/>
    <x v="1"/>
    <s v=""/>
    <s v="Supplementary Prescribing"/>
    <s v="Birmingham City University"/>
    <s v="Birmingham City University"/>
    <s v="Education administrators"/>
    <x v="0"/>
  </r>
  <r>
    <x v="50"/>
    <s v="s4JFkgidqOWS0hJIiqSk3DMdeeVwRYENMqWF3T7M8aAmAMwfztqOgnnSrMAlLM7Ds6pCWXZEhVuDqdQn2Mf1LA=="/>
    <x v="26"/>
    <s v="BCU01591 - BSc (Hons) Operating Department Practice"/>
    <s v="BSc (Hons) Operating Department Practice"/>
    <s v="FT (Full time)"/>
    <x v="7"/>
    <s v=""/>
    <s v=""/>
    <s v="Birmingham City University"/>
    <s v="Birmingham City University"/>
    <s v="John Archibald"/>
    <x v="0"/>
  </r>
  <r>
    <x v="51"/>
    <s v="y2Kc1qEGK+3jScc+Dkuh9HZfWrT9R3TYv1WQRIkuQUBD7jm7LIGmJU0XRCOUe4lCDdCVig7o/aBDC7fIePO+ZA=="/>
    <x v="30"/>
    <s v="BCU01720 - MSc Dietetics"/>
    <s v="MSc Dietetics"/>
    <s v="FT (Full time)"/>
    <x v="11"/>
    <s v=""/>
    <s v=""/>
    <s v="Birmingham City University"/>
    <s v="Birmingham City University"/>
    <s v="John Archibald"/>
    <x v="0"/>
  </r>
  <r>
    <x v="52"/>
    <s v="xVARjbeCV+rkDQQIB7KD2T+OXve4+CfW7CdS/BSpqLFHu/lbGSvVOquCHtIKIrBHmQFSy1YxHrU7whPkt129vw=="/>
    <x v="31"/>
    <s v="BCU01722 - MSc Physiotherapy"/>
    <s v="MSc Physiotherapy"/>
    <s v="FT (Full time)"/>
    <x v="9"/>
    <s v=""/>
    <s v=""/>
    <s v="Birmingham City University"/>
    <s v="Birmingham City University"/>
    <s v="John Archibald"/>
    <x v="0"/>
  </r>
  <r>
    <x v="53"/>
    <s v="XLRGYgwzZNFnhkhXJ1/ql0kJIQdRltrhhPxRzHAfrcfkR7ZdGB4ozfdjdlu/MHflprmpZEJUlXptYdhqT72LUg=="/>
    <x v="26"/>
    <s v="BCU01921-DipHE Operating Department Practice (South West)"/>
    <s v="DipHE Operating Department Practice (South West)"/>
    <s v="FT (Full time)"/>
    <x v="7"/>
    <s v=""/>
    <s v=""/>
    <s v="Birmingham City University"/>
    <s v="Birmingham City University"/>
    <s v="Sagitta Fernando"/>
    <x v="0"/>
  </r>
  <r>
    <x v="54"/>
    <s v="vP2G5jscQvimRoZwJLj34hhxGwCgBprGTralilbTRKF9J008yFF2gy8rlB/Nou6wjpY+O2U1Zd9EWwFwIN5s3A=="/>
    <x v="32"/>
    <s v="BCU02101-MSc Speech and Language Therapy"/>
    <s v="MSc Speech and Language Therapy"/>
    <s v="FT (Full time)"/>
    <x v="10"/>
    <s v=""/>
    <s v=""/>
    <s v="Birmingham City University"/>
    <s v="Birmingham City University"/>
    <s v="Alex Stride"/>
    <x v="0"/>
  </r>
  <r>
    <x v="55"/>
    <s v="3HzUSFxYjGU6CzW8g3cGEdvcwqZTDWOWf7ygRV6a6B0jMZwAHl3eZgoqMe4q513VRBcQwEXFBNBUzwFmUoGJXQ=="/>
    <x v="33"/>
    <s v="BCU02382 - BSc Hons Operating Department Practice (South West)"/>
    <s v="BSc Hons Operating Department Practice (South West)"/>
    <s v="FT (Full time)"/>
    <x v="7"/>
    <s v=""/>
    <s v=""/>
    <s v="Birmingham City University"/>
    <s v="Birmingham City University"/>
    <s v="Sagitta Fernando"/>
    <x v="0"/>
  </r>
  <r>
    <x v="56"/>
    <s v="BR3XXccEcd4ByD1slh8hswQcM6RY/AD6fBJuCJVaP8TNmjjqMUX+RJqF9F+5GtqlMQHvg3+cT4NxwoZ/zWMQrQ=="/>
    <x v="34"/>
    <s v="BED00058 - BSc (Hons) Operating Department Practice"/>
    <s v="BSc (Hons) Operating Department Practice"/>
    <s v="FT (Full time)"/>
    <x v="7"/>
    <s v=""/>
    <s v=""/>
    <s v="University of Bedfordshire"/>
    <s v="University of Bedfordshire"/>
    <s v="Education officers"/>
    <x v="0"/>
  </r>
  <r>
    <x v="57"/>
    <s v="3dsdLBgBpISmxNJqhq87Py5CFTfHSYo9JLhxZtMC3k2bkxEkdWw5xslyaIXWvAd/20x6ArUyobCArQfZvX5TEw=="/>
    <x v="35"/>
    <s v="BED01360 - Diploma of Higher Education Operating Department Practice"/>
    <s v="Diploma of Higher Education Operating Department Practice"/>
    <s v="FT (Full time)"/>
    <x v="7"/>
    <s v=""/>
    <s v=""/>
    <s v="University of Bedfordshire"/>
    <s v="University of Bedfordshire"/>
    <s v="Education officers"/>
    <x v="0"/>
  </r>
  <r>
    <x v="58"/>
    <s v="nu+IynsmQJUlp8s1lw9epmxS/2a+gNS7mGhMzTSxZ5s3FNU+DPlKTYfULqGJqnRN2yXY9/rppDmLdfIKnkYeKA=="/>
    <x v="36"/>
    <s v="BED01407 - BSc (Hons) Paramedic Science"/>
    <s v="BSc (Hons) Paramedic Science"/>
    <s v="FT (Full time)"/>
    <x v="5"/>
    <s v=""/>
    <s v=""/>
    <s v="University of Bedfordshire"/>
    <s v="University of Bedfordshire"/>
    <s v="Education officers"/>
    <x v="0"/>
  </r>
  <r>
    <x v="59"/>
    <s v="nhtI0p3QamBctHxctiT1o6yr9GynSKQg/JT4vt8rGa/y7PgWq5dfumeZ+kmAZaSZHjU2dC9IMdrQ91XPtV+YLw=="/>
    <x v="37"/>
    <s v="BED01911 - BSc (Hons) Occupational Therapy"/>
    <s v="BSc (Hons) Occupational Therapy"/>
    <s v="FT (Full time)"/>
    <x v="12"/>
    <s v=""/>
    <s v=""/>
    <s v="University of Bedfordshire"/>
    <s v="University of Bedfordshire"/>
    <s v="Sagitta Fernando"/>
    <x v="0"/>
  </r>
  <r>
    <x v="60"/>
    <s v="CsnlV31eXoxQgOQ9WtNXrtOJRG7OjStWbqBFuAA6RA0vtlphiCI6pkdiE1BW4bEWYWQF9C6OorqQcP4gaCqYcg=="/>
    <x v="38"/>
    <s v="BED01912 - BSc (Hons) Physiotherapy"/>
    <s v="BSc (Hons) Physiotherapy"/>
    <s v="FT (Full time)"/>
    <x v="9"/>
    <s v=""/>
    <s v=""/>
    <s v="University of Bedfordshire"/>
    <s v="University of Bedfordshire"/>
    <s v="Sagitta Fernando"/>
    <x v="0"/>
  </r>
  <r>
    <x v="61"/>
    <s v="N7z1DOzilccC9EYxvL/qBNj58yqe4p47+ATJNLVyoUsTNyDlWjugupCuvD84YbGo4Q3ISs60P3xn9CsiXFN82A=="/>
    <x v="39"/>
    <s v="BIR00066 - Applied Educational and Child Psychology (D.Ed.Psy)"/>
    <s v="Applied Educational and Child Psychology (D.Ed.Psy)"/>
    <s v="FT (Full time)"/>
    <x v="8"/>
    <s v="Educational psychologist"/>
    <s v=""/>
    <s v="University of Birmingham"/>
    <s v="University of Birmingham"/>
    <s v="Education administrators"/>
    <x v="0"/>
  </r>
  <r>
    <x v="62"/>
    <s v="uuPS66ac7uwD9aLxZEXgSJCPq+0tr27jn9/nRch0anv4rIE2JqeJAK4lF6VrlvCKKCZJ9R3Ca7a0/p6bP8mRBQ=="/>
    <x v="40"/>
    <s v="BIR00068 - Doctorate in Forensic Psychology Practice (ForenPsyD)"/>
    <s v="Doctorate in Forensic Psychology Practice (ForenPsyD)"/>
    <s v="PT (Part time)"/>
    <x v="8"/>
    <s v="Forensic psychologist"/>
    <s v=""/>
    <s v="University of Birmingham"/>
    <s v="University of Birmingham"/>
    <s v="Education administrators"/>
    <x v="0"/>
  </r>
  <r>
    <x v="63"/>
    <s v="8HrpquSl/1HKs1pJtB8ZbF0Fi1kBMKx9zvFAG9MgGtjkDJPlaf3IPRLoHhP/2tFsOrkLqtuN6TMvLjuxBrxM3w=="/>
    <x v="41"/>
    <s v="BIR00069 - Clinical Psychology Doctorate (ClinPsyD)"/>
    <s v="Clinical Psychology Doctorate (ClinPsyD)"/>
    <s v="FT (Full time)"/>
    <x v="8"/>
    <s v="Clinical psychologist"/>
    <s v=""/>
    <s v="University of Birmingham"/>
    <s v="University of Birmingham"/>
    <s v="Education administrators"/>
    <x v="0"/>
  </r>
  <r>
    <x v="64"/>
    <s v="yYWbStDUbQkFXT3OQZpkkfOsuBFj3lLD5zjNkZIKUgNYhFvCXs/tbeFM0KQJkwOJeefWr7DdVsHV3KucQ7bCRA=="/>
    <x v="40"/>
    <s v="BIR00070 - Doctorate in Forensic Psychology Practice (ForenPsyD)"/>
    <s v="Doctorate in Forensic Psychology Practice (ForenPsyD)"/>
    <s v="FT (Full time)"/>
    <x v="8"/>
    <s v="Forensic psychologist"/>
    <s v=""/>
    <s v="University of Birmingham"/>
    <s v="University of Birmingham"/>
    <s v="Education administrators"/>
    <x v="0"/>
  </r>
  <r>
    <x v="65"/>
    <s v="UE2Uc5k/pyhrysLeTZkeAs4MfLcpVEFejdc9CUHjFVby/9eenbJtOm6paGX8DAlBuLfQhe8XJa1TGodOjGUdCw=="/>
    <x v="42"/>
    <s v="BIR01282 - BSc (Hons) Physiotherapy"/>
    <s v="BSc (Hons) Physiotherapy"/>
    <s v="FT (Full time)"/>
    <x v="9"/>
    <s v=""/>
    <s v=""/>
    <s v="University of Birmingham"/>
    <s v="University of Birmingham"/>
    <s v="Education administrators"/>
    <x v="0"/>
  </r>
  <r>
    <x v="66"/>
    <s v="FYDisVtTwlH26JQmlM/niDdazWliOeF0UPgTwEqiMwdgJ6mfO2v3rmkcrPqTl4cfcI6E68732q6CFgZl8xHx/g=="/>
    <x v="42"/>
    <s v="BIR01283 - BSc (Hons) Physiotherapy"/>
    <s v="BSc (Hons) Physiotherapy"/>
    <s v="FLX (Flexible)"/>
    <x v="9"/>
    <s v=""/>
    <s v=""/>
    <s v="University of Birmingham"/>
    <s v="University of Birmingham"/>
    <s v="Education administrators"/>
    <x v="0"/>
  </r>
  <r>
    <x v="67"/>
    <s v="pX26HKL2CZMzOlW8gw0B/XhVe/qtXfAZKnfIzl8enFw/JVAuIGw9146GjuJ67C8fiHwijCLRfaTATZoGQrikdQ=="/>
    <x v="42"/>
    <s v="BIR01284 - MSc Physiotherapy (Pre-registration)"/>
    <s v="MSc Physiotherapy (Pre-registration)"/>
    <s v="FT (Full time)"/>
    <x v="9"/>
    <s v=""/>
    <s v=""/>
    <s v="University of Birmingham"/>
    <s v="University of Birmingham"/>
    <s v="Education administrators"/>
    <x v="0"/>
  </r>
  <r>
    <x v="68"/>
    <s v="zg/urqooAfWzsz2uoSF6G9rW3Q4XP6lyhIiLrU7SPdzCUttxqpJaPwYyxaLZVpXylTbotLklDYC6651+gwE22A=="/>
    <x v="43"/>
    <s v="BIR01399 - Forensic Clinical Psychology Doctorate (ForenClinPsyD)"/>
    <s v="Forensic Clinical Psychology Doctorate (ForenClinPsyD)"/>
    <s v="FT (Full time)"/>
    <x v="8"/>
    <s v="Clinical psychologist, Forensic psychologist"/>
    <s v=""/>
    <s v="University of Birmingham"/>
    <s v="University of Birmingham"/>
    <s v="Education administrators"/>
    <x v="0"/>
  </r>
  <r>
    <x v="69"/>
    <s v="/Gz9UlFUQHNldQbzIfleQxK4seXGnvbSUQ8Pq/jdqvLKsNrEiLCvUDyK2ZgJMSVQNzm3W68rp86Z301FRl9DvQ=="/>
    <x v="25"/>
    <s v="BIR01660 - Practice Certificate in Independent Prescribing for Pharmacists/Nurses/Physiotherapists/Podiatrists"/>
    <s v="Practice Certificate in Independent Prescribing for Pharmacists/Nurses/Physiotherapists/Podiatrists"/>
    <s v="PT (Part time)"/>
    <x v="1"/>
    <s v=""/>
    <s v="Supplementary Prescribing, Independent Prescribing"/>
    <s v="University of Birmingham"/>
    <s v="University of Birmingham"/>
    <s v="John Archibald"/>
    <x v="0"/>
  </r>
  <r>
    <x v="70"/>
    <s v="Two0PxPt8B5WdUAckGL7dKclJGtSXsCRTSOLy4f+mQ0WhJJfWqWFZ4Dy6QKFAHCots97+Ij7CwLYTsZpLVqcDQ=="/>
    <x v="44"/>
    <s v="BMC00084 - BSc (Hons) Podiatry"/>
    <s v="BSc (Hons) Podiatry"/>
    <s v="FT (Full time)"/>
    <x v="13"/>
    <s v=""/>
    <s v="POM – Administration, POM - Sale / Supply (CH)"/>
    <s v="Birmingham Metropolitan College"/>
    <s v="University of Wolverhampton"/>
    <s v="Education administrators"/>
    <x v="0"/>
  </r>
  <r>
    <x v="71"/>
    <s v="6Gt/kYv+XU/lx1fMTu0jwo6GcP7ZX7AIoBk53gUPxqKHUv15lDIPDkp/YiFCqXEaeG1PyjkQsNaRu3XYDW1mSw=="/>
    <x v="45"/>
    <s v="BNU00087 - Dip (HE) Operating Department Practitioner"/>
    <s v="Dip (HE) Operating Department Practitioner"/>
    <s v="FT (Full time)"/>
    <x v="7"/>
    <s v=""/>
    <s v=""/>
    <s v="Buckinghamshire New University"/>
    <s v="Buckinghamshire New University"/>
    <s v="Education officers"/>
    <x v="0"/>
  </r>
  <r>
    <x v="72"/>
    <s v="pALICo4VdmFwNBq3CLbI/R90m49RpY7+9Rtv5bC3pIw2xYYgDHLDqfF/WawxslRRf7sLHtRxWhwHVegxwYwJQw=="/>
    <x v="46"/>
    <s v="BNU01734-Graduate Certificate Non-Medical Prescribing"/>
    <s v="Graduate Certificate Non-Medical Prescribing"/>
    <s v="PT (Part time)"/>
    <x v="1"/>
    <s v=""/>
    <s v="Supplementary Prescribing, Independent Prescribing"/>
    <s v="Buckinghamshire New University"/>
    <s v="Buckinghamshire New University"/>
    <s v="John Archibald"/>
    <x v="0"/>
  </r>
  <r>
    <x v="73"/>
    <s v="QzLP2uHt8L1Q7Vj+9tFl8CvmaQdhRBXhAAroWLcCUEc3alxoIp8v42gr0t2EIV7ZNRR9cssL1w/u3OFcjYzsQQ=="/>
    <x v="46"/>
    <s v="BNU01746 - Postgraduate Certificate Non-Medical Prescribing"/>
    <s v="Postgraduate Certificate Non-Medical Prescribing"/>
    <s v="PT (Part time)"/>
    <x v="1"/>
    <s v=""/>
    <s v="Supplementary Prescribing, Independent Prescribing"/>
    <s v="Buckinghamshire New University"/>
    <s v="Buckinghamshire New University"/>
    <s v="John Archibald"/>
    <x v="0"/>
  </r>
  <r>
    <x v="74"/>
    <s v="1i2+KVYxZQ9OJHSZkkMtOy7/PQu/17w7LEV0CEG9oXcKOhP5Mmcze6GFRN7NBI1++JmXMcMiyaIbgyGVGXpGUA=="/>
    <x v="47"/>
    <s v="BNU01961 - BSc (Hons) Operating Department Practice"/>
    <s v="BSc (Hons) Operating Department Practice"/>
    <s v="FT (Full time)"/>
    <x v="7"/>
    <s v=""/>
    <s v=""/>
    <s v="Buckinghamshire New University"/>
    <s v="Buckinghamshire New University"/>
    <s v="John Archibald"/>
    <x v="0"/>
  </r>
  <r>
    <x v="75"/>
    <s v="JdegJBLRK94fWyrlU2pMcmGPqidx8QAZU3L2X4Wl2ZKLt7YaH9UFlQuxZt3cArWzRRjZakBMWBZsE94TvcZ9mw=="/>
    <x v="47"/>
    <s v="BNU01970 - BSc (Hons) Operating Department Practice – Apprenticeship"/>
    <s v="BSc (Hons) Operating Department Practice – Apprenticeship"/>
    <s v="WBL (Work based learning)"/>
    <x v="7"/>
    <s v=""/>
    <s v=""/>
    <s v="Buckinghamshire New University"/>
    <s v="Buckinghamshire New University"/>
    <s v="John Archibald"/>
    <x v="0"/>
  </r>
  <r>
    <x v="76"/>
    <s v="wMJS6MWggKw8FbS7mK4yvPqyHWE7rC5s9vpUFFUltguMNaWCDIOQak6UYtxJC0W1W8vSAmireM70xfImU/wd3A=="/>
    <x v="47"/>
    <s v="BNU01971 - BSc (Hons) Operating Department Practice with Foundation Year"/>
    <s v="BSc (Hons) Operating Department Practice with Foundation Year"/>
    <s v="FT (Full time)"/>
    <x v="7"/>
    <s v=""/>
    <s v=""/>
    <s v="Buckinghamshire New University"/>
    <s v="Buckinghamshire New University"/>
    <s v="John Archibald"/>
    <x v="0"/>
  </r>
  <r>
    <x v="77"/>
    <s v="Xs2Cj7Kn8FiA1clhqWzk/2BFTN1Yp00Yb2vVfY5pUoO0yslNVtLTwmbH0PFmqywdkVec4EyimgUB4ztSK+9keQ=="/>
    <x v="48"/>
    <s v="BNU02386 - MSc Physiotherapy"/>
    <s v="MSc Physiotherapy"/>
    <s v="FT (Full time)"/>
    <x v="9"/>
    <s v=""/>
    <s v=""/>
    <s v="Buckinghamshire New University"/>
    <s v="Buckinghamshire New University"/>
    <s v="Ann Faulkner"/>
    <x v="2"/>
  </r>
  <r>
    <x v="78"/>
    <s v="34sLudiGPCBoHV2j/jLP3XNDfoU2ay96zaMA2tl3DzRXHeIsFM9CUlhPmRaVRRqhjFCz1cjuxa9xWmI1MAZc7w=="/>
    <x v="49"/>
    <s v="BOL00089 - Non-Medical Prescribing IP and/or SP (HE6)"/>
    <s v="Non-Medical Prescribing IP and/or SP (HE6)"/>
    <s v="PT (Part time)"/>
    <x v="1"/>
    <s v=""/>
    <s v="Supplementary Prescribing, Independent Prescribing"/>
    <s v="The University of Bolton"/>
    <s v="The University of Bolton"/>
    <s v="Education officers"/>
    <x v="0"/>
  </r>
  <r>
    <x v="79"/>
    <s v="SPcJ7aw3Mv7UJV9VLz7B7z7+MspsevmVPs9ZxQr7n7tpmKlyi3d+bmxim8evHs5FxXgjuGyMYM48rNTTu/OFyg=="/>
    <x v="49"/>
    <s v="BOL00090 - Non-Medical Prescribing IP and/or SP (HE7)"/>
    <s v="Non-Medical Prescribing IP and/or SP (HE7)"/>
    <s v="PT (Part time)"/>
    <x v="1"/>
    <s v=""/>
    <s v="Supplementary Prescribing, Independent Prescribing"/>
    <s v="The University of Bolton"/>
    <s v="The University of Bolton"/>
    <s v="Education officers"/>
    <x v="0"/>
  </r>
  <r>
    <x v="80"/>
    <s v="cR4h8k6ERgJMn372lOxhTjiUvfgpptXt7wrx22J5XCKYpTVr0EfSt8gj4RpY1CKj1Ns+w507cbMSlmMqszIicA=="/>
    <x v="50"/>
    <s v="BOL02000 - BSc (Hons) Operating Department Practice"/>
    <s v="BSc (Hons) Operating Department Practice"/>
    <s v="FT (Full time)"/>
    <x v="7"/>
    <s v=""/>
    <s v=""/>
    <s v="The University of Bolton"/>
    <s v="The University of Bolton"/>
    <s v="Brendon Edmonds"/>
    <x v="0"/>
  </r>
  <r>
    <x v="81"/>
    <s v="oO6jAwdU5FWxMox3K1GdjPNO5GJgIuXew7wGoh8D8At9PBnPbUeIab5Bh1CFP1JtRJGi+n3CU7b4IHiIegiEKQ=="/>
    <x v="50"/>
    <s v="BOL02002 - Degree Apprenticeship for Operating Department Practitioners - Level 6"/>
    <s v="Degree Apprenticeship for Operating Department Practitioners - Level 6"/>
    <s v="FLX (Flexible)"/>
    <x v="7"/>
    <s v=""/>
    <s v=""/>
    <s v="The University of Bolton"/>
    <s v="The University of Bolton"/>
    <s v="Tracey Samuel-Smith"/>
    <x v="0"/>
  </r>
  <r>
    <x v="82"/>
    <s v="ywROu39XFfIYoWiUhPP7nGBnGqoyVybk9trU75gqBceNEJgTyyP+bHRcEuaGoNnybcHrB0vL6D2y/+wQNcAwRg=="/>
    <x v="51"/>
    <s v="BOL02156 - BSc (Hons) Physiotherapy"/>
    <s v="BSc (Hons) Physiotherapy"/>
    <s v="FT (Full time)"/>
    <x v="9"/>
    <s v=""/>
    <s v=""/>
    <s v="The University of Bolton"/>
    <s v="The University of Bolton"/>
    <s v="Alex Stride"/>
    <x v="0"/>
  </r>
  <r>
    <x v="83"/>
    <s v="zoan7n4rPzrfKXuXX7EWPH0IahWgt0lHUI0HXZJsuq1nHsWGt945L+QCOjl8DS9sXmGiAqBWDXZ339fUzdfrtg=="/>
    <x v="52"/>
    <s v="BOL02158 - MSc Physiotherapy (pre-registration)"/>
    <s v="MSc Physiotherapy (pre-registration)"/>
    <s v="FT (Full time)"/>
    <x v="9"/>
    <s v=""/>
    <s v=""/>
    <s v="The University of Bolton"/>
    <s v="The University of Bolton"/>
    <s v="Alex Stride"/>
    <x v="0"/>
  </r>
  <r>
    <x v="84"/>
    <s v="jZQ/zpsEIb/Df5rmbCJQ4sH8Xt1ZHsVHjaB95sZ/p6bby+OPeXoFhvua6LQ0yzRsiH5wb2K1oo6B5YkIkft2lA=="/>
    <x v="53"/>
    <s v="BOU00093 - BSc (Hons) Occupational Therapy"/>
    <s v="BSc (Hons) Occupational Therapy"/>
    <s v="FT (Full time)"/>
    <x v="12"/>
    <s v=""/>
    <s v=""/>
    <s v="Bournemouth University"/>
    <s v="Bournemouth University"/>
    <s v="Education officers"/>
    <x v="0"/>
  </r>
  <r>
    <x v="85"/>
    <s v="ad6gWCETyL6jP0rFtpIYYSVKXkBK+Qb26nvDG5knlNjub+SK7VYBr9oGUa+WsHatvTMjMc6ZA/26hAc5UpEEAA=="/>
    <x v="53"/>
    <s v="BOU00094 - BSc (Hons) Physiotherapy"/>
    <s v="BSc (Hons) Physiotherapy"/>
    <s v="FT (Full time)"/>
    <x v="9"/>
    <s v=""/>
    <s v=""/>
    <s v="Bournemouth University"/>
    <s v="Bournemouth University"/>
    <s v="Education officers"/>
    <x v="0"/>
  </r>
  <r>
    <x v="86"/>
    <s v="k86+vJnK1EosbATleJNEn2lu+fDvJCOtJcHbB4XBgtlfhvGjDbYiIDg+Qu3VILthjCOIbt56GTXhESPOoCAf0w=="/>
    <x v="54"/>
    <s v="BOU00095 - Supplementary Prescribing for Allied Health Professionals (Non Medical Prescribing)"/>
    <s v="Supplementary Prescribing for Allied Health Professionals (Non Medical Prescribing)"/>
    <s v="PT (Part time)"/>
    <x v="1"/>
    <s v=""/>
    <s v="Supplementary Prescribing"/>
    <s v="Bournemouth University"/>
    <s v="Bournemouth University"/>
    <s v="Education officers"/>
    <x v="0"/>
  </r>
  <r>
    <x v="87"/>
    <s v="A0bJCGAuphmEmYTtqnmCcFij3GG9Cpt9/P1tidtoZGbrHgMLisA7IvZIlYCUYWor22JUU62Snsmmg6mhWnW/Yw=="/>
    <x v="55"/>
    <s v="BOU00099 - Diploma of Higher Education Operating Department Practice"/>
    <s v="Diploma of Higher Education Operating Department Practice"/>
    <s v="FT (Full time)"/>
    <x v="7"/>
    <s v=""/>
    <s v=""/>
    <s v="Bournemouth University"/>
    <s v="Bournemouth University"/>
    <s v="Education officers"/>
    <x v="1"/>
  </r>
  <r>
    <x v="88"/>
    <s v="EgpX8Rb4DHOzvtuQY4bpkT9HvBYQWL/pzpXNhXfBU10jkUBsF/1kyM62m6fH2rLyjD81ZWYaxa8Ni8LTuZch1g=="/>
    <x v="56"/>
    <s v="BOU00103 - Supplementary and Independent Prescribing for Allied Health Professionals "/>
    <s v="Supplementary and Independent Prescribing for Allied Health Professionals"/>
    <s v="PT (Part time)"/>
    <x v="1"/>
    <s v=""/>
    <s v="Supplementary Prescribing, Independent Prescribing"/>
    <s v="Bournemouth University"/>
    <s v="Bournemouth University"/>
    <s v="Education officers"/>
    <x v="0"/>
  </r>
  <r>
    <x v="89"/>
    <s v="6NHxDXUUcMLajVdKjTAJ6Z5PjruGp4562kr0Px045VjOEtFOzVQ5xy/TY/hA9sNYWCmFXj/EyttAPuhzTQ88GQ=="/>
    <x v="57"/>
    <s v="BOU00172 - BSc (Hons) Paramedic Science"/>
    <s v="BSc (Hons) Paramedic Science"/>
    <s v="FT (Full time)"/>
    <x v="5"/>
    <s v=""/>
    <s v=""/>
    <s v="Bournemouth University"/>
    <s v="Bournemouth University"/>
    <s v="Education officers"/>
    <x v="0"/>
  </r>
  <r>
    <x v="90"/>
    <s v="AS0g/Yejf+tx2/Ao/mcKbHAFRx9eiVuFd9IMCmRfHjiSWfdWCLmV11eSMjJxRakaoZDb8bTUXY60eTiHS7KKlw=="/>
    <x v="58"/>
    <s v="BOU01769 - BSc (Hons) Operating Department Practice"/>
    <s v="BSc (Hons) Operating Department Practice"/>
    <s v="FT (Full time)"/>
    <x v="7"/>
    <s v=""/>
    <s v=""/>
    <s v="Bournemouth University"/>
    <s v="Bournemouth University"/>
    <s v="John Archibald"/>
    <x v="0"/>
  </r>
  <r>
    <x v="91"/>
    <s v="/FehzeC5ciWuEJAwosHqQc7ynhPti+q45ryzDpIJoVwBqrv5MoDfEmVhjjEGJV6m+D2GoZ/y0Jr2LfJRqIv2yg=="/>
    <x v="59"/>
    <s v="BPS00104 - Qualification in Educational Psychology (Scotland (Stage 2))"/>
    <s v="Qualification in Educational Psychology (Scotland (Stage 2))"/>
    <s v="FLX (Flexible)"/>
    <x v="8"/>
    <s v="Educational psychologist"/>
    <s v=""/>
    <s v="British Psychological Society"/>
    <s v="British Psychological Society"/>
    <s v="Education officers"/>
    <x v="0"/>
  </r>
  <r>
    <x v="92"/>
    <s v="0s7n1bXkQjZ15lO/D4FbWe0k9yq331yMIJ/zFTdpluHSgANSNQqUQjX5BOninTY0UcWXKGEBqvgPprB5Faisww=="/>
    <x v="60"/>
    <s v="BPS00105 - Qualification in Counselling Psychology"/>
    <s v="Qualification in Counselling Psychology"/>
    <s v="FLX (Flexible)"/>
    <x v="8"/>
    <s v="Counselling psychologist"/>
    <s v=""/>
    <s v="British Psychological Society"/>
    <s v="British Psychological Society"/>
    <s v="Education officers"/>
    <x v="0"/>
  </r>
  <r>
    <x v="93"/>
    <s v="1hCr0SU11e/8ANOK1xKhSgHiQBa6XlURXbU6MKFYxub+TBXDF6vaIijmx1yfvRmsTyhDErPotI7QhbIR1CtRvw=="/>
    <x v="61"/>
    <s v="BPS00108 - Qualification in Health Psychology (Stage 2)"/>
    <s v="Qualification in Health Psychology (Stage 2)"/>
    <s v="FLX (Flexible)"/>
    <x v="8"/>
    <s v="Health psychologist"/>
    <s v=""/>
    <s v="British Psychological Society"/>
    <s v="British Psychological Society"/>
    <s v="Education officers"/>
    <x v="0"/>
  </r>
  <r>
    <x v="94"/>
    <s v="yH908P7aT8zRODZ5+Pzn+hRcdrgQZnFn7sBq2yhgL/pyl20oJkyJG2mlAfp8D5sEbxT0vX2yRK6hOTQq2heUWw=="/>
    <x v="62"/>
    <s v="BPS00109 - Qualification in Occupational Psychology (Stage 2)"/>
    <s v="Qualification in Occupational Psychology (Stage 2)"/>
    <s v="FLX (Flexible)"/>
    <x v="8"/>
    <s v="Occupational psychologist"/>
    <s v=""/>
    <s v="British Psychological Society"/>
    <s v="British Psychological Society"/>
    <s v="Education officers"/>
    <x v="0"/>
  </r>
  <r>
    <x v="95"/>
    <s v="uWSpJsPSDQP24hvUrOWtgVhn8fVE+3E0KewBdH/vNWiRc2HZvw2dqxcPl5cMMu72BBKMDDIqpUYkquHeHX6M0Q=="/>
    <x v="63"/>
    <s v="BPS00110 - Qualification in Sport and Exercise Psychology (Stage 2)"/>
    <s v="Qualification in Sport and Exercise Psychology (Stage 2)"/>
    <s v="FLX (Flexible)"/>
    <x v="8"/>
    <s v="Sport and exercise psychologist"/>
    <s v=""/>
    <s v="British Psychological Society"/>
    <s v="British Psychological Society"/>
    <s v="Education officers"/>
    <x v="0"/>
  </r>
  <r>
    <x v="96"/>
    <s v="G3Y7p5VprotnsC3HIP/XjiSo/9Qu3Uz5geXWWpGBmSp4tphihMEWl9jnznFKR1BxDK5mbkvXsvpj2YrXsFN9PQ=="/>
    <x v="64"/>
    <s v="BPS00111 - Qualification in Forensic Psychology (Stage 2)"/>
    <s v="Qualification in Forensic Psychology (Stage 2)"/>
    <s v="FLX (Flexible)"/>
    <x v="8"/>
    <s v="Forensic psychologist"/>
    <s v=""/>
    <s v="British Psychological Society"/>
    <s v="British Psychological Society"/>
    <s v="Education officers"/>
    <x v="0"/>
  </r>
  <r>
    <x v="97"/>
    <s v="GcYgTuv/ChlO22EzaN3ihAwb6qfs3TigaB2qFUjPFF21GTTw+z9WANHCWNywFhkWltiS5q+OemyBbr+6QT0TFg=="/>
    <x v="65"/>
    <s v="BPS01981 - Qualification in Occupational Psychology (Stage 2) (2019)"/>
    <s v="Qualification in Occupational Psychology (Stage 2) (2019)"/>
    <s v="FLX (Flexible)"/>
    <x v="8"/>
    <s v="Occupational psychologist"/>
    <s v=""/>
    <s v="British Psychological Society"/>
    <s v="British Psychological Society"/>
    <s v="John Archibald"/>
    <x v="0"/>
  </r>
  <r>
    <x v="98"/>
    <s v="YHiquuBxCwYrtgq4AmwfZQX835JcjVSzJCyynCdKZ40yRjhMJV/d/SL5BJ1l7q1IQMSh/1bntYcVpRaMWDYHkw=="/>
    <x v="66"/>
    <s v="BRA00117 - Practice Certificate in Supplementary Prescribing"/>
    <s v="Practice Certificate in Supplementary Prescribing"/>
    <s v="PT (Part time)"/>
    <x v="1"/>
    <s v=""/>
    <s v="Supplementary Prescribing"/>
    <s v="University of Bradford"/>
    <s v="University of Bradford"/>
    <s v="Education officers"/>
    <x v="0"/>
  </r>
  <r>
    <x v="99"/>
    <s v="C7bcYcJvt8r2NY/OMcxR51+OV23i3vt30DWp2sUcJ8cphdQUfCG0ypzsi+nOioEIPuLtjPpsYJlCbIbxxbjaHw=="/>
    <x v="66"/>
    <s v="BRA00118 - Prescribing for Healthcare Professionals"/>
    <s v="Prescribing for Healthcare Professionals"/>
    <s v="PT (Part time)"/>
    <x v="1"/>
    <s v=""/>
    <s v="Supplementary Prescribing, Independent Prescribing"/>
    <s v="University of Bradford"/>
    <s v="University of Bradford"/>
    <s v="Education officers"/>
    <x v="0"/>
  </r>
  <r>
    <x v="100"/>
    <s v="z8CRPpTd3VxFQbbeXO8r7t7xvf/5O/fRpHSFTdusafi8L0V4laBhV3iC3AYQm5y7NL4aQwZUoGbmZol8TbDQ0Q=="/>
    <x v="67"/>
    <s v="BRA01279 - BSc (Hons) Diagnostic Radiography"/>
    <s v="BSc (Hons) Diagnostic Radiography"/>
    <s v="FT (Full time)"/>
    <x v="3"/>
    <s v="Diagnostic radiographer"/>
    <s v=""/>
    <s v="University of Bradford"/>
    <s v="University of Bradford"/>
    <s v="Education officers"/>
    <x v="0"/>
  </r>
  <r>
    <x v="101"/>
    <s v="4D7m9js5ESQVYU/DagaIo9PJ4uQEKfa8rqchJZHzHhDIAaOMTBaS2WQ7+ofs7rjnpoj4sVR4v4mKVp+HzhrVnw=="/>
    <x v="68"/>
    <s v="BRA01280 - BSc (Hons) Occupational Therapy"/>
    <s v="BSc (Hons) Occupational Therapy"/>
    <s v="FT (Full time)"/>
    <x v="12"/>
    <s v=""/>
    <s v=""/>
    <s v="University of Bradford"/>
    <s v="University of Bradford"/>
    <s v="Education officers"/>
    <x v="0"/>
  </r>
  <r>
    <x v="102"/>
    <s v="YG2f4rD5v2FZpWQBh19fFQNF6K2DYdrc16DvfqD24E43RYIE8QCfKPrw1uxRZh8dJuE9UBabA44bAileJWIQOQ=="/>
    <x v="69"/>
    <s v="BRA01281 - BSc (Hons) Physiotherapy"/>
    <s v="BSc (Hons) Physiotherapy"/>
    <s v="FT (Full time)"/>
    <x v="9"/>
    <s v=""/>
    <s v=""/>
    <s v="University of Bradford"/>
    <s v="University of Bradford"/>
    <s v="Education officers"/>
    <x v="0"/>
  </r>
  <r>
    <x v="103"/>
    <s v="DCXy7gPmeKwMZZykEhrsuRtiBCjE6rQEq+zXEvq8qa01fHCOaWH2ba0EvcVaEPZL0uodL+hWriNSJBlbn1rH/Q=="/>
    <x v="70"/>
    <s v="BRA01402 - BSc (Hons) Healthcare Science (Life Sciences) with Blood Science "/>
    <s v="BSc (Hons) Healthcare Science (Life Sciences) with Blood Science"/>
    <s v="FT (Full time)"/>
    <x v="0"/>
    <s v=""/>
    <s v=""/>
    <s v="University of Bradford"/>
    <s v="University of Bradford"/>
    <s v="Education officers"/>
    <x v="0"/>
  </r>
  <r>
    <x v="104"/>
    <s v="zHSDrX8wSrkw1vk5C0beG2X7JoS29O6sqULSDXW3aj6QhSoRpHvnWdEeNN1qS13ZlMzj3zavwpVLTgunGSQkoQ=="/>
    <x v="70"/>
    <s v="BRA01403 - BSc (Hons) Healthcare Science (Life Sciences) with Cellular Science "/>
    <s v="BSc (Hons) Healthcare Science (Life Sciences) with Cellular Science"/>
    <s v="FT (Full time)"/>
    <x v="0"/>
    <s v=""/>
    <s v=""/>
    <s v="University of Bradford"/>
    <s v="University of Bradford"/>
    <s v="Education officers"/>
    <x v="0"/>
  </r>
  <r>
    <x v="105"/>
    <s v="XEUriNqf6eT0WUYNI0tol2MpQkn70ig+41Oj9ZK88i7cBtwh7a+DxtXxV1om3e76mvmfUE/P0SfF2VGHeTKPlQ=="/>
    <x v="70"/>
    <s v="BRA01404 - BSc (Hons) Healthcare Science (Life Sciences) with Genetics Science "/>
    <s v="BSc (Hons) Healthcare Science (Life Sciences) with Genetics Science"/>
    <s v="FT (Full time)"/>
    <x v="0"/>
    <s v=""/>
    <s v=""/>
    <s v="University of Bradford"/>
    <s v="University of Bradford"/>
    <s v="Education officers"/>
    <x v="0"/>
  </r>
  <r>
    <x v="106"/>
    <s v="Wg9pHuKTrKekKXIwAYsvYyFzl9lbKOhSXlOK6s6H++JDyNqOubcMI7E2jsLZvDUR0XCErlFlSzH/yadK8VaJSQ=="/>
    <x v="70"/>
    <s v="BRA01405 - BSc (Hons) Healthcare Science (Life Sciences) with Infection Science "/>
    <s v="BSc (Hons) Healthcare Science (Life Sciences) with Infection Science"/>
    <s v="FT (Full time)"/>
    <x v="0"/>
    <s v=""/>
    <s v=""/>
    <s v="University of Bradford"/>
    <s v="University of Bradford"/>
    <s v="Education officers"/>
    <x v="0"/>
  </r>
  <r>
    <x v="107"/>
    <s v="HKDVAmtZKi42wxTd+qjgBjt1lGjZ9dWukohEeckGdA2oMVlB38SckoABB1K8mYMcFzgTzWI53k3qpM58Q2AudQ=="/>
    <x v="71"/>
    <s v="BRA01619-BSc (Hons) Paramedic Science"/>
    <s v="BSc (Hons) Paramedic Science"/>
    <s v="FT (Full time)"/>
    <x v="5"/>
    <s v=""/>
    <s v=""/>
    <s v="University of Bradford"/>
    <s v="University of Bradford"/>
    <s v="John Archibald"/>
    <x v="0"/>
  </r>
  <r>
    <x v="108"/>
    <s v="J+HPntkVvOYKytLjzWvJnobEve0vE5b3KLrn1OtwWVTnSZxcO405y1jmQbQ4TD6YdZJ672hzfdxzkwq3iBD+YA=="/>
    <x v="72"/>
    <s v="BRA01665 - BSc (Hons) Healthcare Science (Life Sciences) With Blood Science "/>
    <s v="BSc (Hons) Healthcare Science (Life Sciences) with Blood Science"/>
    <s v="PT (Part time)"/>
    <x v="0"/>
    <s v=""/>
    <s v=""/>
    <s v="University of Bradford"/>
    <s v="University of Bradford"/>
    <s v="John Archibald"/>
    <x v="0"/>
  </r>
  <r>
    <x v="109"/>
    <s v="c1RVMnWj3Ilf91NR95WaogX9sImRYerIzG/0/7S5PHQCKwR4YJTJmmPnxBLWL//uceYDQMLmUnO/FXxltvtcSA=="/>
    <x v="72"/>
    <s v="BRA01666 - BSc (Hons) Healthcare Science (Life Sciences) Cellular Science "/>
    <s v="BSc (Hons) Healthcare Science (Life Sciences) with Cellular Science"/>
    <s v="PT (Part time)"/>
    <x v="0"/>
    <s v=""/>
    <s v=""/>
    <s v="University of Bradford"/>
    <s v="University of Bradford"/>
    <s v="John Archibald"/>
    <x v="0"/>
  </r>
  <r>
    <x v="110"/>
    <s v="PNNbC6xtR47v/rz4rYctAzV7tLLH2cxubqnT0TAjogLsYVOPjDzfj7vWvpxHsfXtEi200UN3jtmJAe9nqI25YQ=="/>
    <x v="72"/>
    <s v="BRA01667 - BSc (Hons) Healthcare Science (Life Sciences) with Genetics Science "/>
    <s v="BSc (Hons) Healthcare Science (Life Sciences) with Genetics Science"/>
    <s v="PT (Part time)"/>
    <x v="0"/>
    <s v=""/>
    <s v=""/>
    <s v="University of Bradford"/>
    <s v="University of Bradford"/>
    <s v="John Archibald"/>
    <x v="0"/>
  </r>
  <r>
    <x v="111"/>
    <s v="4A6DoWjLxfoyThreRyfNBW4IGtc3vkCzh59wbYqMh2t68+5rKFN/5tJtM9Y+9ht07Kq+TbE8NqD2bpaSaUR1yw=="/>
    <x v="72"/>
    <s v="BRA01668 - BSc (Hons) Healthcare Science (Life Sciences) with Infection Science "/>
    <s v="BSc (Hons) Healthcare Science (Life Sciences) with Infection Science"/>
    <s v="PT (Part time)"/>
    <x v="0"/>
    <s v=""/>
    <s v=""/>
    <s v="University of Bradford"/>
    <s v="University of Bradford"/>
    <s v="John Archibald"/>
    <x v="0"/>
  </r>
  <r>
    <x v="112"/>
    <s v="LqY5eXE/4APX/c5cPwuHe607tAOCq2u0wlnifZJziZQ3f4jpKa1gOJbtts3/r3u9/aSACGD24cc7G3lA+Zi3YA=="/>
    <x v="73"/>
    <s v="BRA01764 - MPhysio Sport and Exercise Medicine"/>
    <s v="MPhysio Sport and Exercise Medicine"/>
    <s v="FT (Full time)"/>
    <x v="9"/>
    <s v=""/>
    <s v=""/>
    <s v="University of Bradford"/>
    <s v="University of Bradford"/>
    <s v="John Archibald"/>
    <x v="0"/>
  </r>
  <r>
    <x v="113"/>
    <s v="A+WVI+Ez5Uqfs4zRPFEwahi/aa112UKWGjHLnxdOWhmAwQAR6Wi/vXRTDwGS9xMtqRZ+3EgiexWU3bavX8oaXA=="/>
    <x v="74"/>
    <s v="BRI00125 - BSc (Hons) Physiotherapy"/>
    <s v="BSc (Hons) Physiotherapy"/>
    <s v="FT (Full time)"/>
    <x v="9"/>
    <s v=""/>
    <s v=""/>
    <s v="University of Brighton"/>
    <s v="University of Brighton"/>
    <s v="Education officers"/>
    <x v="0"/>
  </r>
  <r>
    <x v="114"/>
    <s v="eTDc1grCTdQ/JtWXkIuxqwiEaOV+2pM3gXA+VDTlGTPd0CVj0siI4TA/G8KDcIiuitO3lMcUqmPewlTc6m7yvw=="/>
    <x v="75"/>
    <s v="BRI00126 - BSc (Hons) Podiatry"/>
    <s v="BSc (Hons) Podiatry"/>
    <s v="FT (Full time)"/>
    <x v="13"/>
    <s v=""/>
    <s v="POM – Administration, POM - Sale / Supply (CH)"/>
    <s v="University of Brighton"/>
    <s v="University of Brighton"/>
    <s v="Education officers"/>
    <x v="0"/>
  </r>
  <r>
    <x v="115"/>
    <s v="Qsc9M2o7sxGs6L5iMLFLow539/k/fONchtY2T4fvp3f0jB0B/F5dFl+tSXsbDvQvMhUpxy0dudnGRP/LaCt53w=="/>
    <x v="76"/>
    <s v="BRI00127 - BSc (Hons) Occupational Therapy"/>
    <s v="BSc (Hons) Occupational Therapy"/>
    <s v="PT (Part time)"/>
    <x v="12"/>
    <s v=""/>
    <s v=""/>
    <s v="University of Brighton"/>
    <s v="University of Brighton"/>
    <s v="Education officers"/>
    <x v="0"/>
  </r>
  <r>
    <x v="116"/>
    <s v="qheuCn/cY0JaH/UlodAVVGKoHzZFiaRwNf97AOjhjjJFIcBrDc7wOby/qMWpFLqq9PdqovDVfNQzAFsEeHm04w=="/>
    <x v="77"/>
    <s v="BRI00128 - MSc Physiotherapy (Pre-registration) "/>
    <s v="MSc Physiotherapy (Pre-registration)"/>
    <s v="FT (Full time)"/>
    <x v="9"/>
    <s v=""/>
    <s v=""/>
    <s v="University of Brighton"/>
    <s v="University of Brighton"/>
    <s v="Education officers"/>
    <x v="0"/>
  </r>
  <r>
    <x v="117"/>
    <s v="ilwOg2/23uVDnObTgt00iYwEocDntHbDkHqTXbgDqjPXIsFqw91hBofu4qiatPnIVfx316cBaMlBAcElIKZbmA=="/>
    <x v="31"/>
    <s v="BRI00130 - PgDip Physiotherapy (Pre-registration) "/>
    <s v="PgDip Physiotherapy (Pre-registration)"/>
    <s v="FT (Full time)"/>
    <x v="9"/>
    <s v=""/>
    <s v=""/>
    <s v="University of Brighton"/>
    <s v="University of Brighton"/>
    <s v="Education officers"/>
    <x v="0"/>
  </r>
  <r>
    <x v="118"/>
    <s v="e2d9ftPrqff+ewhMS5NBsHWd8pkuFy1QOvGfIX32AhD/oDkQX8lpem4IDgZ3WMiWUTfA88tj+a3OiA7ZJrAuGA=="/>
    <x v="78"/>
    <s v="BRI00133 - Independent Prescribing (1)"/>
    <s v="Independent Prescribing (1)"/>
    <s v="PT (Part time)"/>
    <x v="1"/>
    <s v=""/>
    <s v="Supplementary Prescribing, Independent Prescribing"/>
    <s v="University of Brighton"/>
    <s v="University of Brighton"/>
    <s v="Education officers"/>
    <x v="0"/>
  </r>
  <r>
    <x v="119"/>
    <s v="clqezv93Mg4MCaobQ36/6RMsM/QEZe0crMfecO/CvT+2MW+63+qLVs8mxHn5p+umOycDDfOW089KlbK6TmwJQg=="/>
    <x v="79"/>
    <s v="BRI00166 - Pg Dip Occupational Therapy (Pre-registration)"/>
    <s v="Pg Dip Occupational Therapy (Pre-registration)"/>
    <s v="FT (Full time)"/>
    <x v="12"/>
    <s v=""/>
    <s v=""/>
    <s v="University of Brighton"/>
    <s v="University of Brighton"/>
    <s v="Education officers"/>
    <x v="0"/>
  </r>
  <r>
    <x v="120"/>
    <s v="srHdXAsMu5pOzHEcg9wz5msrRXCnZj5Scbkwr3ZHqwhp7L6K33ue3Moeoj3YtPURdZQYGuqqgOQWmbuot7yftQ=="/>
    <x v="80"/>
    <s v="BRI01406 - BSc (Hons) Paramedic Science "/>
    <s v="BSc (Hons) Paramedic Science"/>
    <s v="FT (Full time)"/>
    <x v="5"/>
    <s v=""/>
    <s v=""/>
    <s v="University of Brighton"/>
    <s v="University of Brighton"/>
    <s v="Education officers"/>
    <x v="0"/>
  </r>
  <r>
    <x v="121"/>
    <s v="xFKvbLYDoQfkWzBSw4t2tM4k5aYIB+nUwGok6d1+t661fyWUiT8KKZitqtcVdbScT2+XIqo04uaOYQG1OucCUw=="/>
    <x v="81"/>
    <s v="BRI01726 - MSc Podiatry (pre-registration)"/>
    <s v="MSc Podiatry (pre-registration)"/>
    <s v="FTA (Full time accelerated)"/>
    <x v="13"/>
    <s v=""/>
    <s v="POM – Administration, POM - Sale / Supply (CH)"/>
    <s v="University of Brighton"/>
    <s v="University of Brighton"/>
    <s v="Sagitta Fernando"/>
    <x v="0"/>
  </r>
  <r>
    <x v="122"/>
    <s v="7jqZ6k24AZ5MZR/f9EKQJr8fgG5JDGRAhlXUeZBtP1rMq12Lx3tGfdpTLubctoF0NLovkG7pgVNdvlriQAW6aw=="/>
    <x v="82"/>
    <s v="BRI02075-BSc (Hons) Occupational Therapy - Occupational Therapist Degree Apprenticeship"/>
    <s v="BSc (Hons) Occupational Therapy - Occupational Therapist Degree Apprenticeship"/>
    <s v="WBL (Work based learning)"/>
    <x v="12"/>
    <s v=""/>
    <s v=""/>
    <s v="University of Brighton"/>
    <s v="University of Brighton"/>
    <s v="Ann Faulkner"/>
    <x v="0"/>
  </r>
  <r>
    <x v="123"/>
    <s v="3SY2pEAulRytWv9yv8qQ1RUvkRGl6sjsuQ14AaMsRpbK61Vn5t/FZd6SBnz99ZCYOm+u+1TEv9k9Ad/isN0Xmw=="/>
    <x v="83"/>
    <s v="BRI02141 - BSc (Hons) Podiatry (apprenticeship)"/>
    <s v="BSc (Hons) Podiatry (apprenticeship)"/>
    <s v="FT (Full time)"/>
    <x v="13"/>
    <s v=""/>
    <s v="POM – Administration, POM - Sale / Supply (CH)"/>
    <s v="University of Brighton"/>
    <s v="University of Brighton"/>
    <s v="Sagitta Fernando"/>
    <x v="0"/>
  </r>
  <r>
    <x v="124"/>
    <s v="LpsugrrYBW7jeSYo39zVSF1vHomln/Zu6jEw0e8nwiS6+AdbK0yC4Sc7XIvn3IlKKdTiZz1SS2ClE8cP8CeUnw=="/>
    <x v="84"/>
    <s v="BRI02175 - MSc Occupational therapy (Pre-registration)"/>
    <s v="MSc Occupational therapy (Pre-registration)"/>
    <s v="FT (Full time)"/>
    <x v="12"/>
    <s v=""/>
    <s v=""/>
    <s v="University of Brighton"/>
    <s v="University of Brighton"/>
    <s v="Sagitta Fernando"/>
    <x v="0"/>
  </r>
  <r>
    <x v="125"/>
    <s v="Nn3J8ykR9nYekDr0pmVfD+M4IGg53Xne/X/fVHURnxCRKf/94I1gFrdihNpeaxLCurUJoBFPbjFUCcu73whU3A=="/>
    <x v="85"/>
    <s v="BRI02395 - BSc (Hons) Diagnostic Radiography"/>
    <s v="BSc (Hons) Diagnostic Radiography"/>
    <s v="FT (Full time)"/>
    <x v="3"/>
    <s v="Diagnostic radiographer"/>
    <s v=""/>
    <s v="University of Brighton"/>
    <s v="University of Brighton"/>
    <s v="Patrick Armsby"/>
    <x v="2"/>
  </r>
  <r>
    <x v="126"/>
    <s v="UB4EcKnOmOiiybY0ZBKBmFbjm4xYzYLyBqJ66yv14LhNXhpO+/K8i/RccYZ7bn2+YvR4LiyqP51Rf1akIQWBnA=="/>
    <x v="86"/>
    <s v="BRI02396 - BSc (Hons) Diagnostic Radiography (Degree Apprenticeship)"/>
    <s v="BSc (Hons) Diagnostic Radiography (Degree Apprenticeship)"/>
    <s v="FT (Full time)"/>
    <x v="3"/>
    <s v="Diagnostic radiographer"/>
    <s v=""/>
    <s v="University of Brighton"/>
    <s v="University of Brighton"/>
    <s v="Patrick Armsby"/>
    <x v="2"/>
  </r>
  <r>
    <x v="127"/>
    <s v="SO3k5F+MGUcTM+c88QbKncsqXzMXhiAweL0BOPdyi6gPjMQG1Y7vbJvSMxbY6K5OCjBqpUdu+8gey7IVl8eF+Q=="/>
    <x v="87"/>
    <s v="BRI02397 - MSc Diagnostic Radiography (Pre-Registration)"/>
    <s v="MSc Diagnostic Radiography (Pre-Registration)"/>
    <s v="FT (Full time)"/>
    <x v="3"/>
    <s v="Diagnostic radiographer"/>
    <s v=""/>
    <s v="University of Brighton"/>
    <s v="University of Brighton"/>
    <s v="Patrick Armsby"/>
    <x v="2"/>
  </r>
  <r>
    <x v="128"/>
    <s v="XM5TV9lzU1foWP6P02fO/b+kYhhfdmV3Eg0+omXTccDtmE9v1zknNpacvHsXBkKDIbAbDgCaBVKQNKGdwnTXQw=="/>
    <x v="88"/>
    <s v="BRS00135 - Doctorate of Educational Psychology (D.Ed.Psy.)"/>
    <s v="Doctorate of Educational Psychology (D.Ed.Psy.)"/>
    <s v="FT (Full time)"/>
    <x v="8"/>
    <s v="Educational psychologist"/>
    <s v=""/>
    <s v="University of Bristol"/>
    <s v="University of Bristol"/>
    <s v="Education administrators"/>
    <x v="0"/>
  </r>
  <r>
    <x v="129"/>
    <s v="AfHXl/El4XhJwYpcUCFQNttHw8Nj9nrWM7oOdHosE068YHz6F1VK3a4+sx/ASYBHT4FWTk+72BslMfq1wH4l/A=="/>
    <x v="89"/>
    <s v="BRU00145 - BSc (Hons) Occupational Therapy"/>
    <s v="BSc (Hons) Occupational Therapy"/>
    <s v="FT (Full time)"/>
    <x v="12"/>
    <s v=""/>
    <s v=""/>
    <s v="Brunel University London"/>
    <s v="Brunel University London"/>
    <s v="Education administrators"/>
    <x v="0"/>
  </r>
  <r>
    <x v="130"/>
    <s v="xS7Sc7CXz3ig/GD2RaKMBRBPU0X7exZiexerEoFDldcopzWzpb4FJCPMMNjmXC9AYDX9nU6riW2opLKD17uTWg=="/>
    <x v="90"/>
    <s v="BRU00147 - BSc (Hons) Physiotherapy"/>
    <s v="BSc (Hons) Physiotherapy"/>
    <s v="FT (Full time)"/>
    <x v="9"/>
    <s v=""/>
    <s v=""/>
    <s v="Brunel University London"/>
    <s v="Brunel University London"/>
    <s v="Education administrators"/>
    <x v="0"/>
  </r>
  <r>
    <x v="131"/>
    <s v="pJoWxAdx9ysKTc2HMUKWwwYJyx0ffMUOmTIxhkOkTfCJ/wM7Hw8J3UgvA6MbWD04XgHrNNmIPGjavLMa70OxkQ=="/>
    <x v="89"/>
    <s v="BRU00149 - MSc Occupational Therapy (Pre-registration)"/>
    <s v="MSc Occupational Therapy (Pre-registration)"/>
    <s v="FT (Full time)"/>
    <x v="12"/>
    <s v=""/>
    <s v=""/>
    <s v="Brunel University London"/>
    <s v="Brunel University London"/>
    <s v="Education administrators"/>
    <x v="0"/>
  </r>
  <r>
    <x v="132"/>
    <s v="gwAqC5h7LHU7Mu8Ce2sK1/l1vJ2F5q0grN+tmar4PpW3IfkfLTNIqGDm77gyfX6hFRAYGF+FyQ6VttU301dceg=="/>
    <x v="90"/>
    <s v="BRU00812 - MSc Physiotherapy (Pre-registration)"/>
    <s v="MSc Physiotherapy (Pre-registration)"/>
    <s v="FT (Full time)"/>
    <x v="9"/>
    <s v=""/>
    <s v=""/>
    <s v="Brunel University London"/>
    <s v="Brunel University London"/>
    <s v="Education administrators"/>
    <x v="0"/>
  </r>
  <r>
    <x v="133"/>
    <s v="8ZCoKMJocL1WCjSTZ9R650JDsp4Rbg5y21Kia28oaXBuUEzl1z7h5+sbRMZXeaLB/oxm3f5cUPjZyXoH6BeYkQ=="/>
    <x v="91"/>
    <s v="BRU02121 - Postgraduate Diploma in Occupational Therapy (pre-registration)"/>
    <s v="Postgraduate Diploma in Occupational Therapy (pre-registration)"/>
    <s v="FT (Full time)"/>
    <x v="12"/>
    <s v=""/>
    <s v=""/>
    <s v="Brunel University London"/>
    <s v="Brunel University London"/>
    <s v="Alex Stride"/>
    <x v="0"/>
  </r>
  <r>
    <x v="134"/>
    <s v="CjuJvCMpT7MRN7MJ1kXZg0jn6jLTy7igsYMYT6Y2I9vOLHYZUa5+1CLjVj6l/CfkbukllYF/XCtBjgH684C/Pw=="/>
    <x v="92"/>
    <s v="BUC02219 - BSc (Hons) Podiatric Medicine"/>
    <s v="BSc (Hons) Podiatric Medicine"/>
    <s v="FTA (Full time accelerated)"/>
    <x v="13"/>
    <s v=""/>
    <s v="POM – Administration, POM - Sale / Supply (CH)"/>
    <s v="The University of Buckingham"/>
    <s v="The University of Buckingham"/>
    <s v="Alex Stride"/>
    <x v="2"/>
  </r>
  <r>
    <x v="135"/>
    <s v="v1OHbIBqJf2CE3xRuXFmB9OeJAqjUrCs9CtEuSWX7/LdYW94PRt3xR9eVvoh9RmIAl+jm93851sGgAGBSwxpGQ=="/>
    <x v="20"/>
    <s v="CAR00195 - Doctorate in Clinical Psychology (DClinPsy)"/>
    <s v="Doctorate in Clinical Psychology (DClinPsy)"/>
    <s v="FT (Full time)"/>
    <x v="8"/>
    <s v="Clinical psychologist"/>
    <s v=""/>
    <s v="Cardiff University"/>
    <s v="Cardiff University"/>
    <s v="Education administrators"/>
    <x v="0"/>
  </r>
  <r>
    <x v="136"/>
    <s v="21B+PeyjehwAt15qHDUIyvQ7LVr8+deBQenNLrHr4+Y1noszBLbjfrjEYqCY558M5NASrvNk4xLH5Mc8XZ0Oyw=="/>
    <x v="46"/>
    <s v="CAR00196 - Postgraduate Certificate in Non-Medical Prescribing"/>
    <s v="Postgraduate Certificate in Non-Medical Prescribing"/>
    <s v="PT (Part time)"/>
    <x v="1"/>
    <s v=""/>
    <s v="Supplementary Prescribing"/>
    <s v="Cardiff University"/>
    <s v="Cardiff University"/>
    <s v="Education administrators"/>
    <x v="0"/>
  </r>
  <r>
    <x v="137"/>
    <s v="YY2OUmzUMpxnHUk2QFjw5XRnJq6e44xG3otKoqP7qibuTR0hkRImNY3mhYtwFdkB2S5cB/5k4ILsQSFJeWoeZQ=="/>
    <x v="93"/>
    <s v="CAR00197 - Doctorate in Educational Psychology (DEdPsy)"/>
    <s v="Doctorate in Educational Psychology (DEdPsy)"/>
    <s v="FT (Full time)"/>
    <x v="8"/>
    <s v="Educational psychologist"/>
    <s v=""/>
    <s v="Cardiff University"/>
    <s v="Cardiff University"/>
    <s v="Education administrators"/>
    <x v="0"/>
  </r>
  <r>
    <x v="138"/>
    <s v="y7sqZ429mztZUXMkJnysxxQOlhPHaLjCEuBX7jPzDcFIpCoJqGL1luQkk4e5ObXRY03kM1vTYCt1I9EenCKqLA=="/>
    <x v="47"/>
    <s v="CAR00287 - BSc (Hons) Operating Department Practice"/>
    <s v="BSc (Hons) Operating Department Practice"/>
    <s v="FT (Full time)"/>
    <x v="7"/>
    <s v=""/>
    <s v=""/>
    <s v="Cardiff University"/>
    <s v="Cardiff University"/>
    <s v="Education administrators"/>
    <x v="0"/>
  </r>
  <r>
    <x v="139"/>
    <s v="a5jVYXj0VhlzRrAIenBBNQJbKI82hu7Ybt5r0h5Vx195pOUjFCdpneX/Q9/8b3+lRKrPfmEVR96DWyN1eiUSBQ=="/>
    <x v="46"/>
    <s v="CAR00329 - BSc (Hons) Occupational Therapy"/>
    <s v="BSc (Hons) Occupational Therapy"/>
    <s v="FT (Full time)"/>
    <x v="12"/>
    <s v=""/>
    <s v=""/>
    <s v="Cardiff University"/>
    <s v="Cardiff University"/>
    <s v="Education administrators"/>
    <x v="0"/>
  </r>
  <r>
    <x v="140"/>
    <s v="WNdV8sv4Oj7FO36AlbfXf9ZdeNXkOZKj5c6JUkqCuhvJW8CUbfrvPu4xaiwNqcVHtH7Ab6ExiR8NvTJVpoE/ZA=="/>
    <x v="46"/>
    <s v="CAR00331 - Pg Dip Occupational Therapy"/>
    <s v="Pg Dip Occupational Therapy"/>
    <s v="FTA (Full time accelerated)"/>
    <x v="12"/>
    <s v=""/>
    <s v=""/>
    <s v="Cardiff University"/>
    <s v="Cardiff University"/>
    <s v="Education administrators"/>
    <x v="0"/>
  </r>
  <r>
    <x v="141"/>
    <s v="VEwVMs4RlOIUgKaDjpRf63Nd7ag2YeIk7uyMW5fUBLae/zB/5n/tOQMFDyFhyJx2K2NBrGLnI6/GkkWGBVYl9Q=="/>
    <x v="94"/>
    <s v="CAR00333 - BSc (Hons) Physiotherapy"/>
    <s v="BSc (Hons) Physiotherapy"/>
    <s v="FT (Full time)"/>
    <x v="9"/>
    <s v=""/>
    <s v=""/>
    <s v="Cardiff University"/>
    <s v="Cardiff University"/>
    <s v="Education administrators"/>
    <x v="0"/>
  </r>
  <r>
    <x v="142"/>
    <s v="BW9tgQk+QekDQs3HiFpO6TjA7sXVjbPzTY2tkIqcQRmLEDrezfrpAPjViLsRJZ/GKsj/1XI+CVNxoCpJstFgAQ=="/>
    <x v="95"/>
    <s v="CAR00334 - BSc (Hons) Radiotherapy and Oncology"/>
    <s v="BSc (Hons) Radiotherapy and Oncology"/>
    <s v="FT (Full time)"/>
    <x v="3"/>
    <s v="Therapeutic radiographer"/>
    <s v=""/>
    <s v="Cardiff University"/>
    <s v="Cardiff University"/>
    <s v="Education administrators"/>
    <x v="0"/>
  </r>
  <r>
    <x v="143"/>
    <s v="1cYHJhXL1xSb8XZveNY2uU68GIZ29nieyDU4+VFA5nAWv754sBymMGKaioMFCHrfL7tWzYfMgSMR7E09C5+ePQ=="/>
    <x v="94"/>
    <s v="CAR00335 - BSc (Hons) Diagnostic Radiography and Imaging"/>
    <s v="BSc (Hons) Diagnostic Radiography and Imaging"/>
    <s v="FT (Full time)"/>
    <x v="3"/>
    <s v="Diagnostic radiographer"/>
    <s v=""/>
    <s v="Cardiff University"/>
    <s v="Cardiff University"/>
    <s v="Education administrators"/>
    <x v="0"/>
  </r>
  <r>
    <x v="144"/>
    <s v="FwJn6iIycYGbSwa4ppSiu56KCqDrCY+RkJcVPedd5cO44de/ZdyEb4w6KMOS0zw7ybKbnjyBPWsUWvG2T9crzQ=="/>
    <x v="46"/>
    <s v="CAR01575 - Post Graduate Certificate in Non-Medical Prescribing"/>
    <s v="Post Graduate Certificate in Non-Medical Prescribing"/>
    <s v="PT (Part time)"/>
    <x v="1"/>
    <s v=""/>
    <s v="Supplementary Prescribing, Independent Prescribing"/>
    <s v="Cardiff University"/>
    <s v="Cardiff University"/>
    <s v="John Archibald"/>
    <x v="0"/>
  </r>
  <r>
    <x v="145"/>
    <s v="wAnkOgvd0UBS1nXf8D3foFCbs1PwZh8LKOvNJ0YqAAjCDKJsSjwIuSYGSHSJ7kzSf7+44NC90AgwGBlvhGgvxg=="/>
    <x v="96"/>
    <s v="CAW00198 - Doctorate in Clinical Psychology (D.Clin.Psy)"/>
    <s v="Doctorate in Clinical Psychology (D.Clin.Psy)"/>
    <s v="FT (Full time)"/>
    <x v="8"/>
    <s v="Clinical psychologist"/>
    <s v=""/>
    <s v="University of Coventry and University of Warwick"/>
    <s v="University of Coventry and University of Warwick"/>
    <s v="Education administrators"/>
    <x v="0"/>
  </r>
  <r>
    <x v="146"/>
    <s v="grIIQ/8zV6na08liUm7YqKjIvKn6f4k6EgeAKvAoxXgpfrVDTbFnOaP9Yti5+TXC3Z40dAug2qWAjJ5780TCmw=="/>
    <x v="97"/>
    <s v="CCC00182 - Doctorate in Clinical Psychology (DClinPsychol)"/>
    <s v="Doctorate in Clinical Psychology (DClinPsychol)"/>
    <s v="FT (Full time)"/>
    <x v="8"/>
    <s v="Clinical psychologist"/>
    <s v=""/>
    <s v="Canterbury Christ Church University"/>
    <s v="Canterbury Christ Church University"/>
    <s v="Education officers"/>
    <x v="0"/>
  </r>
  <r>
    <x v="147"/>
    <s v="4grhvh8ziSjEFCpkxuHP6qlJHuqex1gveXuzG6BRIwNn+8fd9ftTHSjeHcKE+YlQiXmrg2kFsOLCO58sLHSO2w=="/>
    <x v="98"/>
    <s v="CCC00190 - BSc (Hons) Occupational Therapy"/>
    <s v="BSc (Hons) Occupational Therapy"/>
    <s v="FT (Full time)"/>
    <x v="12"/>
    <s v=""/>
    <s v=""/>
    <s v="Canterbury Christ Church University"/>
    <s v="Canterbury Christ Church University"/>
    <s v="Education officers"/>
    <x v="0"/>
  </r>
  <r>
    <x v="148"/>
    <s v="XQzDBoDgrtiCFFHyJ4YaeMfXAwPjijnudlvQn68iFZCBHQ6X9nfLH5X3edI10quzGdHinaHKJuh7W0tJ3+zXbA=="/>
    <x v="27"/>
    <s v="CCC00191 - BSc (Hons) Diagnostic Radiography"/>
    <s v="BSc (Hons) Diagnostic Radiography"/>
    <s v="FT (Full time)"/>
    <x v="3"/>
    <s v="Diagnostic radiographer"/>
    <s v=""/>
    <s v="Canterbury Christ Church University"/>
    <s v="Canterbury Christ Church University"/>
    <s v="Education officers"/>
    <x v="0"/>
  </r>
  <r>
    <x v="149"/>
    <s v="FaNGllzax9u5V6/7tUzuhTGJWf8qg1cVtwoa5v6i9dYiw2Sa6o/fUCukWoTDnGBcxtmdvUmI6yfM5nw7EC/5Lg=="/>
    <x v="29"/>
    <s v="CCC00193 - Pg Dip Speech and Language Therapy"/>
    <s v="Pg Dip Speech and Language Therapy"/>
    <s v="FT (Full time)"/>
    <x v="10"/>
    <s v=""/>
    <s v=""/>
    <s v="Canterbury Christ Church University"/>
    <s v="CCCU and University of Greenwich"/>
    <s v="Education officers"/>
    <x v="1"/>
  </r>
  <r>
    <x v="150"/>
    <s v="0d2Kdu1Zlkh17JGVgXAGJyCulPHnWiUqLO/QTU+4ZgXLJkb4zytsMCs2aYU+V8pxNDVmq0LsSO2gjT1ygpOgjQ=="/>
    <x v="98"/>
    <s v="CCC00202 - BSc (Hons) Operating Department Practice"/>
    <s v="BSc (Hons) Operating Department Practice"/>
    <s v="FT (Full time)"/>
    <x v="7"/>
    <s v=""/>
    <s v=""/>
    <s v="Canterbury Christ Church University"/>
    <s v="Canterbury Christ Church University"/>
    <s v="Education officers"/>
    <x v="0"/>
  </r>
  <r>
    <x v="151"/>
    <s v="VQH+ahHwIUNoXrOdouPRiL/RBX7rkhfgiJr/S4dh1da6x8ANcD/2invUDqjimCpf2Dr2YedgVKpm/E9POWhLlQ=="/>
    <x v="99"/>
    <s v="CCC00203 - BSc (Hons) Paramedic Science"/>
    <s v="BSc (Hons) Paramedic Science"/>
    <s v="FT (Full time)"/>
    <x v="5"/>
    <s v=""/>
    <s v=""/>
    <s v="Canterbury Christ Church University"/>
    <s v="Canterbury Christ Church University"/>
    <s v="Education officers"/>
    <x v="0"/>
  </r>
  <r>
    <x v="152"/>
    <s v="aG+wOga5rFpNva+7TBCeaE16TFvI56f+XIu1sPZRvV5UhE5Iib+FMF25ut7o5B6Fbd9En+OB8ieC5qf/BG4bPg=="/>
    <x v="71"/>
    <s v="CCC01624 - BSc (Hons) Paramedic Practice"/>
    <s v="BSc (Hons) Paramedic Practice"/>
    <s v="FT (Full time)"/>
    <x v="5"/>
    <s v=""/>
    <s v=""/>
    <s v="Canterbury Christ Church University"/>
    <s v="Canterbury Christ Church University"/>
    <s v="Aveen Croash"/>
    <x v="0"/>
  </r>
  <r>
    <x v="153"/>
    <s v="MKUc0YWBv60VXvJNNCgXNSxvSmPYBLRFM6993+rIMrd2rE0eRi7l2QlP9+yNWYqhCMd8C3FA8n121pXyytAyRg=="/>
    <x v="100"/>
    <s v="CCC01829 - BSc (Hons) Physiotherapy"/>
    <s v="BSc (Hons) Physiotherapy"/>
    <s v="FT (Full time)"/>
    <x v="9"/>
    <s v=""/>
    <s v=""/>
    <s v="Canterbury Christ Church University"/>
    <s v="Canterbury Christ Church University"/>
    <s v="John Archibald"/>
    <x v="0"/>
  </r>
  <r>
    <x v="154"/>
    <s v="NksETR7pTHRG3RJPARLZnF0MBbLikL5sPcWZALS3akUfwvd2rk+xmqTTtAdjrgD05yAD6RbEI2U7mKUW9nPflQ=="/>
    <x v="101"/>
    <s v="CCC01866 - BSc (Hons) Speech and Language Therapy"/>
    <s v="BSc (Hons) Speech and Language Therapy"/>
    <s v="FT (Full time)"/>
    <x v="10"/>
    <s v=""/>
    <s v=""/>
    <s v="Canterbury Christ Church University"/>
    <s v="CCCU and University of Greenwich"/>
    <s v="Kristina Simakova"/>
    <x v="0"/>
  </r>
  <r>
    <x v="155"/>
    <s v="7YD9jFGAkapQjdflG1SsV5AdW9eX+sWWRUiSYFrs2kZrbkA5I2fdcFFynFU+08bxROvuShphJvwS7tgOk5qdJQ=="/>
    <x v="102"/>
    <s v="CCC02027 - Non-Medical Prescribing"/>
    <s v="Non-Medical Prescribing"/>
    <s v="PT (Part time)"/>
    <x v="1"/>
    <s v=""/>
    <s v="Supplementary Prescribing"/>
    <s v="Canterbury Christ Church University"/>
    <s v="Canterbury Christ Church University"/>
    <s v="John Archibald"/>
    <x v="0"/>
  </r>
  <r>
    <x v="156"/>
    <s v="WEQySTDbHvWpHqa+KNXqa8soRVVtQp93eUuetkX6NdSBk+e5cRZk59dStgB1OVEK/YGYTXsPWdN9LbwWFjIhcQ=="/>
    <x v="103"/>
    <s v="CCC02028 - Non-Medical Prescribing"/>
    <s v="Non-Medical Prescribing"/>
    <s v="PT (Part time)"/>
    <x v="1"/>
    <s v=""/>
    <s v="Supplementary Prescribing, Independent Prescribing"/>
    <s v="Canterbury Christ Church University"/>
    <s v="Canterbury Christ Church University"/>
    <s v="John Archibald"/>
    <x v="0"/>
  </r>
  <r>
    <x v="157"/>
    <s v="NxB2Nr8yEZ5LCWBc9JVHyXTcjxLjY+hE4IIhCDpW5uMbuqZNK49DqnlTHJVUKNiiQKf0492/gUbKZX1Kyj3GQg=="/>
    <x v="104"/>
    <s v="CHE00219 - MA Art Therapy"/>
    <s v="MA Art Therapy"/>
    <s v="FT (Full time)"/>
    <x v="4"/>
    <s v="Art therapy"/>
    <s v=""/>
    <s v="University of Chester"/>
    <s v="University of Chester"/>
    <s v="Education officers"/>
    <x v="0"/>
  </r>
  <r>
    <x v="158"/>
    <s v="X7FvzYEy1TbjrkyN5jl2mBX1mMUTAfrJn4OCmviKwHMTLuyZYdI7bto3JlcRVIGBPMviiT3HJ7esl/lR3a0K9Q=="/>
    <x v="104"/>
    <s v="CHE00220 - MA Art Therapy"/>
    <s v="MA Art Therapy"/>
    <s v="PT (Part time)"/>
    <x v="4"/>
    <s v="Art therapy"/>
    <s v=""/>
    <s v="University of Chester"/>
    <s v="University of Chester"/>
    <s v="Education officers"/>
    <x v="0"/>
  </r>
  <r>
    <x v="159"/>
    <s v="2LdfHeGM27VjO9nAo2u6zsaXm2e38ctHHtsJEqPYJ6Yl9L7nuZYvZP5wWVUuERqt0boSzUmAbncCbmGMa+gh7A=="/>
    <x v="105"/>
    <s v="CHE00223-Non-Medical Prescribing (Independent)"/>
    <s v="Non-Medical Prescribing (Independent)"/>
    <s v="PT (Part time)"/>
    <x v="1"/>
    <s v=""/>
    <s v="Supplementary Prescribing, Independent Prescribing"/>
    <s v="University of Chester"/>
    <s v="University of Chester"/>
    <s v="Education officers"/>
    <x v="0"/>
  </r>
  <r>
    <x v="160"/>
    <s v="qRBJ01Z0vG027CgITBaS5rPSoPNzE7kMS0T5BKKeIP8gtINwjaYZvwZD0QKF3xUUdUfG6MEsDaKYcYAzdaqM6w=="/>
    <x v="105"/>
    <s v="CHE00230 - Non-Medical Prescribing (Supplementary) "/>
    <s v="Non-Medical Prescribing (Supplementary)"/>
    <s v="PT (Part time)"/>
    <x v="1"/>
    <s v=""/>
    <s v="Supplementary Prescribing"/>
    <s v="University of Chester"/>
    <s v="University of Chester"/>
    <s v="Education officers"/>
    <x v="0"/>
  </r>
  <r>
    <x v="161"/>
    <s v="3Aswr24b7rHHCPFCszs5tOgXOyz9qaPSXlEn8Gy1FgGY+phEdnJQyqRdsUPzk7cn1xl1tMQRbChRqK1ZrZidcw=="/>
    <x v="31"/>
    <s v="CHE01288-MSc Nutrition and Dietetics"/>
    <s v="MSc Nutrition and Dietetics"/>
    <s v="FT (Full time)"/>
    <x v="11"/>
    <s v=""/>
    <s v=""/>
    <s v="University of Chester"/>
    <s v="University of Chester"/>
    <s v="Education officers"/>
    <x v="0"/>
  </r>
  <r>
    <x v="162"/>
    <s v="OhawFaejhFQfu9HDFrH7S/6xXjx8XVo9HqJJC153SEgt+raC7JEG2iJxHxPFlNWQAbbg3gtAH650AFvQ3eST3g=="/>
    <x v="106"/>
    <s v="CHE01289 - BSc (Hons) Nutrition and Dietetics"/>
    <s v="BSc (Hons) Nutrition and Dietetics"/>
    <s v="FT (Full time)"/>
    <x v="11"/>
    <s v=""/>
    <s v=""/>
    <s v="University of Chester"/>
    <s v="University of Chester"/>
    <s v="Education officers"/>
    <x v="0"/>
  </r>
  <r>
    <x v="163"/>
    <s v="fdgOtPMGIuuCzsLB9AM6Sv4cu19IJsBXdgIJ4QONM5rtOyg/8tg+QtqfZhornM8K8WPY+j1+qoW35BAfD5KXkA=="/>
    <x v="31"/>
    <s v="CHE01290 - Pg Dip Nutrition and Dietetics "/>
    <s v="Pg Dip Nutrition and Dietetics"/>
    <s v="FT (Full time)"/>
    <x v="11"/>
    <s v=""/>
    <s v=""/>
    <s v="University of Chester"/>
    <s v="University of Chester"/>
    <s v="Education officers"/>
    <x v="0"/>
  </r>
  <r>
    <x v="164"/>
    <s v="MKFFBymRBGSTSHalfIcF6FAr7ipt4r/Afr3OL3fsZ4lxCMgVA7Do8NiJPlAXwqwqExov2X2mXSKuRiJociF5+g=="/>
    <x v="107"/>
    <s v="CHI02273-MSc Physiotherapy (Pre-registration)"/>
    <s v="MSc Physiotherapy (Pre-registration)"/>
    <s v="FT (Full time)"/>
    <x v="9"/>
    <s v=""/>
    <s v=""/>
    <s v="University of Chichester"/>
    <s v="University of Chichester"/>
    <s v="Ann Faulkner"/>
    <x v="0"/>
  </r>
  <r>
    <x v="165"/>
    <s v="pdRbcoUX2yJKJMnrOFA1kjF1uBDbZsSzI9Xp/w1smA1unrLBrC+fFeKNI6FWJHQEVBtR7Dee9RGJuY0yqshgjQ=="/>
    <x v="108"/>
    <s v="CHI02274 - BSc (Hons) Physiotherapy"/>
    <s v="BSc (Hons) Physiotherapy"/>
    <s v="FT (Full time)"/>
    <x v="9"/>
    <s v=""/>
    <s v=""/>
    <s v="University of Chichester"/>
    <s v="University of Chichester"/>
    <s v="Ann Faulkner"/>
    <x v="0"/>
  </r>
  <r>
    <x v="166"/>
    <s v="KuUlysZUYHce/N2ne+HdJc6NnVN45gyPKVHszp1+Hc9gFYmCk/iBRodOqV3I9isvWhreR/IPtOwhfM5UXepLew=="/>
    <x v="8"/>
    <s v="CIU00236 - Independent and Supplementary Non-Medical Prescribing Programme (V300)"/>
    <s v="Independent and Supplementary Non-Medical Prescribing Programme (V300)"/>
    <s v="PT (Part time)"/>
    <x v="1"/>
    <s v=""/>
    <s v="Supplementary Prescribing, Independent Prescribing"/>
    <s v="City, University of London"/>
    <s v="City, University of London"/>
    <s v="Education officers"/>
    <x v="0"/>
  </r>
  <r>
    <x v="167"/>
    <s v="peT45qsnEjLIjDLsr9DimemdXpDJZfAiB0Akeut8JCDoU1Vbb9wdTY5E37MZLuuBCNmADSTqGHWH6DQ1WhXO+w=="/>
    <x v="109"/>
    <s v="CIU00238 - Doctorate in Health Psychology (Dpsych)"/>
    <s v="Doctorate in Health Psychology (Dpsych)"/>
    <s v="PT (Part time)"/>
    <x v="8"/>
    <s v="Health psychologist"/>
    <s v=""/>
    <s v="City, University of London"/>
    <s v="City, University of London"/>
    <s v="Education officers"/>
    <x v="1"/>
  </r>
  <r>
    <x v="168"/>
    <s v="7dEP5ikKBLK/vJEQlL5EPRGbpr0N4tVEm/G0wNbqvN7wvvZgvHXuAocqVo++uYXXek679+8LPHDcIebJaxCEJg=="/>
    <x v="110"/>
    <s v="CIU00308 - Professional Doctorate in Counselling Psychology"/>
    <s v="Professional Doctorate in Counselling Psychology"/>
    <s v="FT (Full time)"/>
    <x v="8"/>
    <s v="Counselling psychologist"/>
    <s v=""/>
    <s v="City, University of London"/>
    <s v="City, University of London"/>
    <s v="Education officers"/>
    <x v="0"/>
  </r>
  <r>
    <x v="169"/>
    <s v="QPrxUn5wUKhPv3T/G8I2eGjK0S2Ko8KNzm5QKPVgapgcR5VmudxYI8SrbNqh8k88seMFv/hqtGa8hR1gFD7yiw=="/>
    <x v="109"/>
    <s v="CIU00309 - Doctorate in Health Psychology (Dpsych)"/>
    <s v="Doctorate in Health Psychology (Dpsych)"/>
    <s v="FT (Full time)"/>
    <x v="8"/>
    <s v="Health psychologist"/>
    <s v=""/>
    <s v="City, University of London"/>
    <s v="City, University of London"/>
    <s v="Education officers"/>
    <x v="1"/>
  </r>
  <r>
    <x v="170"/>
    <s v="gkdOTkEV8M6Dxbsiw7Ha8fHNbR4i5Rc9WVRF8KkqK2uj2tFMX3PNi03PmtAuUj+5Qljy1LvG3GsHThPjugWGCg=="/>
    <x v="111"/>
    <s v="CIU00310 - BSc (Hons) Radiography (Diagnostic Imaging)"/>
    <s v="BSc (Hons) Radiography (Diagnostic Imaging)"/>
    <s v="FT (Full time)"/>
    <x v="3"/>
    <s v="Diagnostic radiographer"/>
    <s v=""/>
    <s v="City, University of London"/>
    <s v="City, University of London"/>
    <s v="Education officers"/>
    <x v="0"/>
  </r>
  <r>
    <x v="171"/>
    <s v="xl9ttDcTF8F1EQe2UFMTrku07fKgkLMVS7Ao5a7IKOaTSI8NGXAz1nbcj+tcSHud16MfCy6qop9m1lGgBwUdWw=="/>
    <x v="10"/>
    <s v="CIU00311 - BSc (Hons) Radiography (Radiotherapy and Oncology)"/>
    <s v="BSc (Hons) Radiography (Radiotherapy and Oncology)"/>
    <s v="FT (Full time)"/>
    <x v="3"/>
    <s v="Therapeutic radiographer"/>
    <s v=""/>
    <s v="City, University of London"/>
    <s v="City, University of London"/>
    <s v="Education officers"/>
    <x v="0"/>
  </r>
  <r>
    <x v="172"/>
    <s v="GNnCfLiZDxayKbS4+kiVbMBT9WrJLNjl7DYdRl4yHRyX0gc5Fi2U1yfzBGgONPgjVpCGFvNRWv6mfaXtZJwD8A=="/>
    <x v="112"/>
    <s v="CIU00315 - BSc (Hons) Speech and Language Therapy"/>
    <s v="BSc (Hons) Speech and Language Therapy"/>
    <s v="FT (Full time)"/>
    <x v="10"/>
    <s v=""/>
    <s v=""/>
    <s v="City, University of London"/>
    <s v="City, University of London"/>
    <s v="Education officers"/>
    <x v="0"/>
  </r>
  <r>
    <x v="173"/>
    <s v="WNMu7wW6sXR1qwQGZvh3iT4/vXJmULa1qpWCzD9T+6RmM1+R9OGvbtWhUiSj+Dz7EdYfmyHRc8UKCCj5qHJmGg=="/>
    <x v="112"/>
    <s v="CIU00317 - MSc Speech and Language Therapy"/>
    <s v="MSc Speech and Language Therapy"/>
    <s v="FT (Full time)"/>
    <x v="10"/>
    <s v=""/>
    <s v=""/>
    <s v="City, University of London"/>
    <s v="City, University of London"/>
    <s v="Education officers"/>
    <x v="0"/>
  </r>
  <r>
    <x v="174"/>
    <s v="Q5VSWl7ZqovQ6g/eJfXlUB86vtTRvMKfoknogWTP4lyhKv01dcQ7RSme0FrmOWUSt0NUgczh4WrHDaRU4cdquw=="/>
    <x v="112"/>
    <s v="CIU00320 - Pg Dip Speech and Language Therapy"/>
    <s v="Pg Dip Speech and Language Therapy"/>
    <s v="FT (Full time)"/>
    <x v="10"/>
    <s v=""/>
    <s v=""/>
    <s v="City, University of London"/>
    <s v="City, University of London"/>
    <s v="Education officers"/>
    <x v="0"/>
  </r>
  <r>
    <x v="175"/>
    <s v="/Lg3UqpNFZBTuGfSj7Pvu8+6+09Fi6Vor19vWTgj9/s2gYI1Umj07rmOY65cFO/1PvWXxvCu8HiXiIUGqfUG5g=="/>
    <x v="112"/>
    <s v="CIU01786-Master in Speech and Language Therapy (with Hons)"/>
    <s v="Master in Speech and Language Therapy (with Hons)"/>
    <s v="FT (Full time)"/>
    <x v="10"/>
    <s v=""/>
    <s v=""/>
    <s v="City, University of London"/>
    <s v="City, University of London"/>
    <s v="Sagitta Fernando"/>
    <x v="0"/>
  </r>
  <r>
    <x v="176"/>
    <s v="UPEgx0dJEZ3tVGcXKbcVTGXzDXElRyWdKWPKwY19xB354odATm4ooDnVnie8GT6xpWwl0cMAtA5Sku+18TTHQw=="/>
    <x v="113"/>
    <s v="CLA00239 - BSc (Hons) Physiotherapy"/>
    <s v="BSc (Hons) Physiotherapy"/>
    <s v="FT (Full time)"/>
    <x v="9"/>
    <s v=""/>
    <s v=""/>
    <s v="University of Central Lancashire"/>
    <s v="University of Central Lancashire"/>
    <s v="Education administrators"/>
    <x v="0"/>
  </r>
  <r>
    <x v="177"/>
    <s v="pTP/Br3B6sgWC72R7JRS7zrEgZKAsZxlBm5USzVOBUf9B98MoDz+rxBjeI6yJIdDoQrq3+dUuTSzNtbmvvAqnA=="/>
    <x v="90"/>
    <s v="CLA00242 - Advanced Certificate Non Medical Prescribing"/>
    <s v="Advanced Certificate Non Medical Prescribing"/>
    <s v="PT (Part time)"/>
    <x v="1"/>
    <s v=""/>
    <s v="Supplementary Prescribing"/>
    <s v="University of Central Lancashire"/>
    <s v="University of Central Lancashire"/>
    <s v="Education administrators"/>
    <x v="0"/>
  </r>
  <r>
    <x v="178"/>
    <s v="b2os6gp8NMLDy7BqgXmBdn3oWf48ZWdis4TdOKU+kjvEiDKhrybOUotatUx7xCA9k9DtWUUE4dGvFDrv3njD2A=="/>
    <x v="114"/>
    <s v="CLA00919 - Dip HE Paramedic Practice"/>
    <s v="Dip HE Paramedic Practice"/>
    <s v="FT (Full time)"/>
    <x v="5"/>
    <s v=""/>
    <s v=""/>
    <s v="University of Central Lancashire"/>
    <s v="University of Central Lancashire"/>
    <s v="Education administrators"/>
    <x v="1"/>
  </r>
  <r>
    <x v="179"/>
    <s v="1p0I2i7TGMubHvf4Wvpv05pbFkNmJ/VgFdBJEiDGI/nF+d4Wg47RCogNOQxqdbuTRaGeglJdxCAxAb2VMpDxTw=="/>
    <x v="115"/>
    <s v="CLA01304 - Advanced Certificate Non Medical Prescribing"/>
    <s v="Advanced Certificate Non Medical Prescribing"/>
    <s v="PT (Part time)"/>
    <x v="1"/>
    <s v=""/>
    <s v="Supplementary Prescribing, Independent Prescribing"/>
    <s v="University of Central Lancashire"/>
    <s v="University of Central Lancashire"/>
    <s v="Education administrators"/>
    <x v="0"/>
  </r>
  <r>
    <x v="180"/>
    <s v="uiuaBxHyT90gEuX1KNwrD+dvzAJ5KCQghKRGv9JO3mPB4j7kloSUO2Q8f7hXNWloPpGUNHWPAl0l7gfPJz7qvA=="/>
    <x v="116"/>
    <s v="CLA01305-BSc (Hons) Healthcare Science"/>
    <s v="BSc (Hons) Healthcare Science"/>
    <s v="FT (Full time)"/>
    <x v="0"/>
    <s v=""/>
    <s v=""/>
    <s v="University of Central Lancashire"/>
    <s v="University of Central Lancashire"/>
    <s v="Education administrators"/>
    <x v="0"/>
  </r>
  <r>
    <x v="181"/>
    <s v="twu39yX23QDDafirhG9GKpsSeZ/5THUE+Q3k0m/iAhzDIVwqK8FnRCLib4ShaFE30bVasYr8gUS0ggLMDWIxbQ=="/>
    <x v="117"/>
    <s v="CLA01306 - BSc (Hons) in Operating Department Practice"/>
    <s v="BSc (Hons) in Operating Department Practice"/>
    <s v="FT (Full time)"/>
    <x v="7"/>
    <s v=""/>
    <s v=""/>
    <s v="University of Central Lancashire"/>
    <s v="University of Central Lancashire"/>
    <s v="Education administrators"/>
    <x v="0"/>
  </r>
  <r>
    <x v="182"/>
    <s v="qnocUHGYTWQGFbGXmtocz/46K+X51bBCMT+EfRAZdkThSbCIKTdArGCsOTuGl5os1d30JkZd37fMVJiNXAgtaA=="/>
    <x v="118"/>
    <s v="CLA01787-BSc (Hons) Paramedic Science"/>
    <s v="BSc (Hons) Paramedic Science"/>
    <s v="FT (Full time)"/>
    <x v="5"/>
    <s v=""/>
    <s v=""/>
    <s v="University of Central Lancashire"/>
    <s v="University of Central Lancashire"/>
    <s v="Kristina Simakova"/>
    <x v="0"/>
  </r>
  <r>
    <x v="183"/>
    <s v="RY9KaB/NnnmpxD6sJaYsWfwy4H5HVlAvve02No0cc9d4ERGnirKDmAvoOOhNGvVw5Q86dzcQxhJXslJ98VoyBg=="/>
    <x v="119"/>
    <s v="CLA01790 - MSc Occupational Therapy"/>
    <s v="MSc Occupational Therapy"/>
    <s v="FTA (Full time accelerated)"/>
    <x v="12"/>
    <s v=""/>
    <s v=""/>
    <s v="University of Central Lancashire"/>
    <s v="University of Central Lancashire"/>
    <s v="Kristina Simakova"/>
    <x v="0"/>
  </r>
  <r>
    <x v="184"/>
    <s v="pu5V9Pvr5qd2QfuQDvPtenJgHuUdQ1yggNFbED1La93Az3t+flXuXt94hi38iSNfER/LvXUnPbjjdYRbBVR6Tg=="/>
    <x v="120"/>
    <s v="CLA01791 - MSc Physiotherapy"/>
    <s v="MSc Physiotherapy"/>
    <s v="FTA (Full time accelerated)"/>
    <x v="9"/>
    <s v=""/>
    <s v=""/>
    <s v="University of Central Lancashire"/>
    <s v="University of Central Lancashire"/>
    <s v="Kristina Simakova"/>
    <x v="0"/>
  </r>
  <r>
    <x v="185"/>
    <s v="95KQJRBlVjLJhNeKwAb2XjtCKQHhe5f9l+vKpFi0H+rFjPSwqvvZ715RJ2wKaDZZ4DhU8MEnj86eCb06OEKAlg=="/>
    <x v="121"/>
    <s v="CLA01942-BSc (Hons) Occupational Therapy"/>
    <s v="BSc (Hons) Occupational Therapy"/>
    <s v="FT (Full time)"/>
    <x v="12"/>
    <s v=""/>
    <s v=""/>
    <s v="University of Central Lancashire"/>
    <s v="University of Central Lancashire"/>
    <s v="Sagitta Fernando"/>
    <x v="0"/>
  </r>
  <r>
    <x v="186"/>
    <s v="dQEQ9HRz9wWDqTZpLDk+4w4i73zFiuCoQJJ50pC4vNZQVrPgU6GJh2cCd5bnzyAk+LJhEBo6bMK34a3pQnXMMA=="/>
    <x v="122"/>
    <s v="CLA01945-BSc (Hons) Occupational Therapy"/>
    <s v="BSc (Hons) Occupational Therapy"/>
    <s v="PT (Part time)"/>
    <x v="12"/>
    <s v=""/>
    <s v=""/>
    <s v="University of Central Lancashire"/>
    <s v="University of Central Lancashire"/>
    <s v="Sagitta Fernando"/>
    <x v="0"/>
  </r>
  <r>
    <x v="187"/>
    <s v="fHux/KMA/RR2WogLoAhZLqREbJ46Kzf2Hi09mXsB6sZGkYcIW8IoQo2ujnQSYKi3EjQqggbFjqrdXVe4Te/iog=="/>
    <x v="123"/>
    <s v="CLA02110 - MSc Speech and Language Therapy"/>
    <s v="MSc Speech and Language Therapy"/>
    <s v="FTA (Full time accelerated)"/>
    <x v="10"/>
    <s v=""/>
    <s v=""/>
    <s v="University of Central Lancashire"/>
    <s v="University of Central Lancashire"/>
    <s v="Ann Faulkner"/>
    <x v="0"/>
  </r>
  <r>
    <x v="188"/>
    <s v="quuOHGSfMOUzde/7e1ABGuseFiDhUYS1EdoIuWCA7r31V55noAZe2EdcfQ5EPtPRlHD6SMmPr0Q3bWyQS04qRg=="/>
    <x v="124"/>
    <s v="CLA02187 - BSc (Hons) in Operating Department Practice"/>
    <s v="BSc (Hons) in Operating Department Practice"/>
    <s v="WBL (Work based learning)"/>
    <x v="7"/>
    <s v=""/>
    <s v=""/>
    <s v="University of Central Lancashire"/>
    <s v="University of Central Lancashire"/>
    <s v="Sagitta Fernando"/>
    <x v="0"/>
  </r>
  <r>
    <x v="189"/>
    <s v="jE+WzHINfMijSr1OfkR+16HFUA/GtUcD5bgGt1L6QwFCYOblAFlRnatEF4XH9te4q2jzqo1+9jIEi7Rm8pIIgw=="/>
    <x v="125"/>
    <s v="CLA02276 - MSc Dietetics (pre-registration)"/>
    <s v="MSc Dietetics (pre-registration)"/>
    <s v="FTA (Full time accelerated)"/>
    <x v="11"/>
    <s v=""/>
    <s v=""/>
    <s v="University of Central Lancashire"/>
    <s v="University of Central Lancashire"/>
    <s v="Alex Stride"/>
    <x v="2"/>
  </r>
  <r>
    <x v="190"/>
    <s v="K6l4gHmtfFdKglVtHwujrAheraw1FLhxUJwMusxmlVshlJNg82ZMVN5sC0huIITGb9y/eswfonYj2/UMaCmCuQ=="/>
    <x v="0"/>
    <s v="CMU00150 - BSc (Hons) Healthcare Science (Blood Sciences)"/>
    <s v="BSc (Hons) Healthcare Science (Blood Sciences)"/>
    <s v="FT (Full time)"/>
    <x v="0"/>
    <s v=""/>
    <s v=""/>
    <s v="Cardiff Metropolitan University"/>
    <s v="Cardiff Metropolitan University"/>
    <s v="Education officers"/>
    <x v="0"/>
  </r>
  <r>
    <x v="191"/>
    <s v="Gte5ZVSPivpdmrsuswgPdMqx3rMKg1nYC0Z6n/TSasu2dAaaroiBBL7hCzbOrTM2xi528u5o3U7pj0h726kP2A=="/>
    <x v="126"/>
    <s v="CMU00254 - BSc (Hons) Podiatry"/>
    <s v="BSc (Hons) Podiatry"/>
    <s v="FT (Full time)"/>
    <x v="13"/>
    <s v=""/>
    <s v="POM – Administration, POM - Sale / Supply (CH)"/>
    <s v="Cardiff Metropolitan University"/>
    <s v="Cardiff Metropolitan University"/>
    <s v="Education officers"/>
    <x v="0"/>
  </r>
  <r>
    <x v="192"/>
    <s v="OIZqcV7Z7qeXNPO7ReBxEpbLcFFXCsqtdT8/SMQwEPdj3buXzDRgvtwnMF4KRKaegV6+rSvPjpjk7s0tvdgwXw=="/>
    <x v="112"/>
    <s v="CMU00255 - BSc (Hons) Speech and Language Therapy"/>
    <s v="BSc (Hons) Speech and Language Therapy"/>
    <s v="FT (Full time)"/>
    <x v="10"/>
    <s v=""/>
    <s v=""/>
    <s v="Cardiff Metropolitan University"/>
    <s v="Cardiff Metropolitan University"/>
    <s v="Education officers"/>
    <x v="0"/>
  </r>
  <r>
    <x v="193"/>
    <s v="CIv+qENMnwgl20WHDiXepGiYD1AiZj6HJJwJXySw215lxXryRFZhwAaqVC6+0ovEul4Qcwpx10JS+I9jqS+ksQ=="/>
    <x v="127"/>
    <s v="CMU00256 - Doctorate in Forensic Psychology"/>
    <s v="Doctorate in Forensic Psychology"/>
    <s v="FT (Full time)"/>
    <x v="8"/>
    <s v="Forensic psychologist"/>
    <s v=""/>
    <s v="Cardiff Metropolitan University"/>
    <s v="Cardiff Metropolitan University"/>
    <s v="Education officers"/>
    <x v="0"/>
  </r>
  <r>
    <x v="194"/>
    <s v="mbHcQ9AGRzOcPMjR1rwv9NLixAetF3TNGbBm8sruQkwyov4wpmVQHoIV5WeWZbVXGS8LyvDwmALp6bRfTGunyg=="/>
    <x v="127"/>
    <s v="CMU00257 - Doctorate in Forensic Psychology"/>
    <s v="Doctorate in Forensic Psychology"/>
    <s v="PT (Part time)"/>
    <x v="8"/>
    <s v="Forensic psychologist"/>
    <s v=""/>
    <s v="Cardiff Metropolitan University"/>
    <s v="Cardiff Metropolitan University"/>
    <s v="Education officers"/>
    <x v="0"/>
  </r>
  <r>
    <x v="195"/>
    <s v="l9Qr6DFFUr82iO87kSY5bMTFlYAn39aqkpT5Hy1L2OJIbxgVKVX59bQt9QSjIDjGLvxilnIZAwMWsdbu2isoHw=="/>
    <x v="0"/>
    <s v="CMU00258 - BSc (Hons) Healthcare Science (Cellular Sciences)"/>
    <s v="BSc (Hons) Healthcare Science (Cellular Sciences)"/>
    <s v="FT (Full time)"/>
    <x v="0"/>
    <s v=""/>
    <s v=""/>
    <s v="Cardiff Metropolitan University"/>
    <s v="Cardiff Metropolitan University"/>
    <s v="Education officers"/>
    <x v="0"/>
  </r>
  <r>
    <x v="196"/>
    <s v="UB4QTAGkxKWvZLUaw0fVOc1eX6eTCBVJrEj0VXOgBFkkujqab4RpIRKF9TwyQ5rPJdwHulEKKurRt3/KZqUZHw=="/>
    <x v="0"/>
    <s v="CMU00259 - BSc (Hons) Healthcare Science (Genetic Sciences)"/>
    <s v="BSc (Hons) Healthcare Science (Genetic Sciences)"/>
    <s v="FT (Full time)"/>
    <x v="0"/>
    <s v=""/>
    <s v=""/>
    <s v="Cardiff Metropolitan University"/>
    <s v="Cardiff Metropolitan University"/>
    <s v="Education officers"/>
    <x v="0"/>
  </r>
  <r>
    <x v="197"/>
    <s v="jODIPu1go2PClGh5aqptH0QNEFkl40oljxHApS2pI9HMi4MWCPmsYhr/qHzDPX1C1SSkiUt+d2my0A6YOqGjqw=="/>
    <x v="0"/>
    <s v="CMU00260 - BSc (Hons) Healthcare Science (Infection Sciences)"/>
    <s v="BSc (Hons) Healthcare Science (Infection Sciences)"/>
    <s v="FT (Full time)"/>
    <x v="0"/>
    <s v=""/>
    <s v=""/>
    <s v="Cardiff Metropolitan University"/>
    <s v="Cardiff Metropolitan University"/>
    <s v="Education officers"/>
    <x v="0"/>
  </r>
  <r>
    <x v="198"/>
    <s v="9UXOnoN+Qm2MVZm+ZWaU7TfF8ZjPiATN3nXozCivalFuCX2zmy+V/WYRiuLYtGln6E1IZuNU/luf7VRO9t6YQw=="/>
    <x v="127"/>
    <s v="CMU01446 - Post Graduate Diploma in Practitioner Forensic Psychology"/>
    <s v="Post Graduate Diploma in Practitioner Forensic Psychology"/>
    <s v="FT (Full time)"/>
    <x v="8"/>
    <s v="Forensic psychologist"/>
    <s v=""/>
    <s v="Cardiff Metropolitan University"/>
    <s v="Cardiff Metropolitan University"/>
    <s v="Education officers"/>
    <x v="0"/>
  </r>
  <r>
    <x v="199"/>
    <s v="mTs86dsNWZzb57rwjDQ5LAldnVeAjq3kPOi3Cis8RL7uuxtfxizd24dBsjG72tp+zYe5MMqpJTMU5OBQKufA4g=="/>
    <x v="127"/>
    <s v="CMU01447 - Post Graduate Diploma in Practitioner Forensic Psychology"/>
    <s v="Post Graduate Diploma in Practitioner Forensic Psychology"/>
    <s v="PT (Part time)"/>
    <x v="8"/>
    <s v="Forensic psychologist"/>
    <s v=""/>
    <s v="Cardiff Metropolitan University"/>
    <s v="Cardiff Metropolitan University"/>
    <s v="Education officers"/>
    <x v="0"/>
  </r>
  <r>
    <x v="200"/>
    <s v="/kSCyQvKM42Ns3UEmSSnJKfFK4lBF+lj1JME/7hPoiC3NiSTjk50LUSfIa+yDmKtXdIRRElCldhODPkV1ssrVw=="/>
    <x v="128"/>
    <s v="CMU01450 - BSc (Hons) Human Nutrition and Dietetics"/>
    <s v="BSc (Hons) Human Nutrition and Dietetics"/>
    <s v="FT (Full time)"/>
    <x v="11"/>
    <s v=""/>
    <s v=""/>
    <s v="Cardiff Metropolitan University"/>
    <s v="Cardiff Metropolitan University"/>
    <s v="Education officers"/>
    <x v="0"/>
  </r>
  <r>
    <x v="201"/>
    <s v="Vh4PV1rKueuJccuJ6fmOwt1Z0bxCnXoxIXU+Hoc2ZbjzBMD2ko67ISdCrn3IjCsd1IncdYT1hC4WxazmhK3pBQ=="/>
    <x v="128"/>
    <s v="CMU01453 - MSc Dietetics"/>
    <s v="MSc Dietetics"/>
    <s v="FT (Full time)"/>
    <x v="11"/>
    <s v=""/>
    <s v=""/>
    <s v="Cardiff Metropolitan University"/>
    <s v="Cardiff Metropolitan University"/>
    <s v="Education officers"/>
    <x v="0"/>
  </r>
  <r>
    <x v="202"/>
    <s v="lR+Lb9Nlts9DKPD2IfJTu7th5DkMrb2Y/9VEFbIg/KBR1qrnIdTIQNA4Unv8OjprrdvvgGS6hm0r/SXHlryfZQ=="/>
    <x v="128"/>
    <s v="CMU01454 - Pg Dip Dietetics"/>
    <s v="Pg Dip Dietetics"/>
    <s v="FT (Full time)"/>
    <x v="11"/>
    <s v=""/>
    <s v=""/>
    <s v="Cardiff Metropolitan University"/>
    <s v="Cardiff Metropolitan University"/>
    <s v="Education officers"/>
    <x v="0"/>
  </r>
  <r>
    <x v="203"/>
    <s v="4uHYd61VJLbz9U7XRtAskJnVyKukU0QPmpuEoCQEveZcoh+4jwEy8jCljv1xWkjMYIDox2kFz1p9r5r9WH4vkg=="/>
    <x v="129"/>
    <s v="COV00263 - BSc (Hons) Occupational Therapy (Outreach)"/>
    <s v="BSc (Hons) Occupational Therapy (Outreach)"/>
    <s v="PT (Part time)"/>
    <x v="12"/>
    <s v=""/>
    <s v=""/>
    <s v="Coventry University"/>
    <s v="Coventry University"/>
    <s v="Education administrators"/>
    <x v="1"/>
  </r>
  <r>
    <x v="204"/>
    <s v="zzrruHdCYetJqKewNPqC5+QFeC0h3do9rOteeK1u2HlLobraQjYZK9zAEkhwDVFfij9G4rcXiTzdU711Qd31HQ=="/>
    <x v="130"/>
    <s v="COV00264 - Diploma of Higher Education Paramedic Science"/>
    <s v="Diploma of Higher Education Paramedic Science"/>
    <s v="FT (Full time)"/>
    <x v="5"/>
    <s v=""/>
    <s v=""/>
    <s v="Coventry University"/>
    <s v="Coventry University"/>
    <s v="Education administrators"/>
    <x v="1"/>
  </r>
  <r>
    <x v="205"/>
    <s v="bNVHzLbtl+PASoNNvpPHHgu6EcZQljD7LBoFlQfFDJ7ASwNBtrhP4hB7xCEU/gbR941wFY5V+5nNHhwceVIPeQ=="/>
    <x v="131"/>
    <s v="COV00265 - BSc (Hons) Applied Biomedical Science"/>
    <s v="BSc (Hons) Applied Biomedical Science"/>
    <s v="FT (Full time)"/>
    <x v="0"/>
    <s v=""/>
    <s v=""/>
    <s v="Coventry University"/>
    <s v="Coventry University"/>
    <s v="Education administrators"/>
    <x v="0"/>
  </r>
  <r>
    <x v="206"/>
    <s v="RGGJjh98sn9/HIRNepMZo/aFQSPV4DV03sSHo36D1lWTqnYfh05p0ia5yUkXyyt+KdZ45bZqxpcUjsNs26V4kA=="/>
    <x v="132"/>
    <s v="COV00266 - Practice Certificate in Independent and Supplementary Prescribing (Level 3) "/>
    <s v="Practice Certificate in Independent and Supplementary Prescribing (Level 3)"/>
    <s v="PT (Part time)"/>
    <x v="1"/>
    <s v=""/>
    <s v="Supplementary Prescribing"/>
    <s v="Coventry University"/>
    <s v="Coventry University"/>
    <s v="Education administrators"/>
    <x v="0"/>
  </r>
  <r>
    <x v="207"/>
    <s v="NtaAgRf4W1JDNsEB0juUM1I29l5fmLsH8bkhRmQIVy33/rySWj0xeTP8zuI2GzXYZcTUVVUdDuHCm36TkFfSzA=="/>
    <x v="132"/>
    <s v="COV00267 - Practice Certificate in Independent and Supplementary Prescribing (M Level) "/>
    <s v="Practice Certificate in Independent and Supplementary Prescribing (M Level)"/>
    <s v="PT (Part time)"/>
    <x v="1"/>
    <s v=""/>
    <s v="Supplementary Prescribing"/>
    <s v="Coventry University"/>
    <s v="Coventry University"/>
    <s v="Education administrators"/>
    <x v="0"/>
  </r>
  <r>
    <x v="208"/>
    <s v="WikXt8pVdQU/QMJAZtuL1ae1FEDZHCohrwuUjHvd/xqLdeaRdZb4Y3CWzlmVNFGcNCR0yYBCbIO0AM6S6Gf4pg=="/>
    <x v="133"/>
    <s v="COV00270 - Diploma of Higher Education Operating Department Practice"/>
    <s v="Diploma of Higher Education Operating Department Practice"/>
    <s v="FT (Full time)"/>
    <x v="7"/>
    <s v=""/>
    <s v=""/>
    <s v="Coventry University"/>
    <s v="Coventry University"/>
    <s v="Education administrators"/>
    <x v="0"/>
  </r>
  <r>
    <x v="209"/>
    <s v="GyQEs7gcWnCPdNa8gu+lv6a7ylxU73ROeAlw4k/4w1CFny83lxRXLytKFo39kfPfzbxz8+Lf/nZ3eUfCFmOKEg=="/>
    <x v="134"/>
    <s v="COV00273 - BSc (Hons) Dietetics"/>
    <s v="BSc (Hons) Dietetics"/>
    <s v="FT (Full time)"/>
    <x v="11"/>
    <s v=""/>
    <s v=""/>
    <s v="Coventry University"/>
    <s v="Coventry University"/>
    <s v="Education administrators"/>
    <x v="1"/>
  </r>
  <r>
    <x v="210"/>
    <s v="d/S34VQB93WopxQWBp4EXIAs3OkD+8cF/XyUHSsVIenEnUCP5OrPo7NCqKBJpP4Ry5+bewIDNMTr2tdgm/SGnQ=="/>
    <x v="135"/>
    <s v="COV00275 - BSc (Hons) Occupational Therapy"/>
    <s v="BSc (Hons) Occupational Therapy"/>
    <s v="FT (Full time)"/>
    <x v="12"/>
    <s v=""/>
    <s v=""/>
    <s v="Coventry University"/>
    <s v="Coventry University"/>
    <s v="Education administrators"/>
    <x v="0"/>
  </r>
  <r>
    <x v="211"/>
    <s v="ZoasjxEF89QQR/VSpFg6uVSqC8kghF8dlDY0ChpwmaR9VF7v9Rvk4CQndE2Iwf0yCST9n4+VhP4Gr+8FC9KO9Q=="/>
    <x v="97"/>
    <s v="COV00276 - BSc (Hons) Occupational Therapy"/>
    <s v="BSc (Hons) Occupational Therapy"/>
    <s v="PT (Part time)"/>
    <x v="12"/>
    <s v=""/>
    <s v=""/>
    <s v="Coventry University"/>
    <s v="Coventry University"/>
    <s v="Education administrators"/>
    <x v="0"/>
  </r>
  <r>
    <x v="212"/>
    <s v="Dfn7zpjIdbjQHWxSIKDJc0n/o8eTWF6YUE037BMZ3xRUH8B+QfFcl3w8jEiLb6IFQwhXaFDPcECG+TkFPjGGGg=="/>
    <x v="136"/>
    <s v="COV00277 - BSc (Hons) Occupational Therapy"/>
    <s v="BSc (Hons) Occupational Therapy"/>
    <s v="WBL (Work based learning)"/>
    <x v="12"/>
    <s v=""/>
    <s v=""/>
    <s v="Coventry University"/>
    <s v="Coventry University"/>
    <s v="Education administrators"/>
    <x v="0"/>
  </r>
  <r>
    <x v="213"/>
    <s v="xjFESVyO/gmT1cvSXj/0HkyGHR5xHRMqmV4EVPQms99qwTcHWNGSPFN4oLwKQQkd7dfK4/m902e1pVobxHq6CQ=="/>
    <x v="137"/>
    <s v="COV00278 - BSc (Hons) Physiotherapy"/>
    <s v="BSc (Hons) Physiotherapy"/>
    <s v="FT (Full time)"/>
    <x v="9"/>
    <s v=""/>
    <s v=""/>
    <s v="Coventry University"/>
    <s v="Coventry University"/>
    <s v="Education administrators"/>
    <x v="0"/>
  </r>
  <r>
    <x v="214"/>
    <s v="v25BKR2b+jL+EOZtuiRCFjA+mJmEw26L7pthSsKjJjjfYeJDisOJCQv+0FV3slMeTpjYxGUfo2riN4plO6Cnxw=="/>
    <x v="130"/>
    <s v="COV00282 - Foundation Degree in Paramedic Science"/>
    <s v="Foundation Degree in Paramedic Science"/>
    <s v="FT (Full time)"/>
    <x v="5"/>
    <s v=""/>
    <s v=""/>
    <s v="Coventry University"/>
    <s v="Coventry University"/>
    <s v="Education administrators"/>
    <x v="1"/>
  </r>
  <r>
    <x v="215"/>
    <s v="LZ1BWOv/pstP/a4VgFZSXBf0o8cTOtm4JwUkF7HfYzpyHC46MctSgJmCRuhrh6W6KDahrRGsvR9uowtvaQanFQ=="/>
    <x v="132"/>
    <s v="COV00283 - Conversion Course From Supplementary to Independent Non-Medical Prescribing (Non-Accredited)"/>
    <s v="Conversion Course From Supplementary to Independent Non-Medical Prescribing (Non-Accredited)"/>
    <s v="PT (Part time)"/>
    <x v="1"/>
    <s v=""/>
    <s v="Supplementary Prescribing, Independent Prescribing"/>
    <s v="Coventry University"/>
    <s v="Coventry University"/>
    <s v="Education administrators"/>
    <x v="0"/>
  </r>
  <r>
    <x v="216"/>
    <s v="Bt8y0nqRqNsfATysrBS1fhJt935wIOoRCNK7N73sttQOTCqLigeuhkjq4fMwL5byVGPdZm1Jt2931mtb1ZPg0w=="/>
    <x v="132"/>
    <s v="COV00337 - Practice Certificate in Independent and Supplementary Prescribing (Level 3) "/>
    <s v="Practice Certificate in Independent and Supplementary Prescribing (Level 3)"/>
    <s v="PT (Part time)"/>
    <x v="1"/>
    <s v=""/>
    <s v="Supplementary Prescribing, Independent Prescribing"/>
    <s v="Coventry University"/>
    <s v="Coventry University"/>
    <s v="Education administrators"/>
    <x v="0"/>
  </r>
  <r>
    <x v="217"/>
    <s v="ZqwCP90ENXtGNniBZXS2ExDo9S7XEGpdenlt0hXWtkejga1Dw3Es8uSnN8aIHbFBJ89+PEdbr4OFicTWVm4dtw=="/>
    <x v="132"/>
    <s v="COV00338 - Practice Certificate in Independent and Supplementary Prescribing (M Level) "/>
    <s v="Practice Certificate in Independent and Supplementary Prescribing (M Level)"/>
    <s v="PT (Part time)"/>
    <x v="1"/>
    <s v=""/>
    <s v="Supplementary Prescribing, Independent Prescribing"/>
    <s v="Coventry University"/>
    <s v="Coventry University"/>
    <s v="Education administrators"/>
    <x v="0"/>
  </r>
  <r>
    <x v="218"/>
    <s v="uDofFj0c6UE942xZFaOg/xQFQtTxoOeFptFzLa8UIsUgvXgGsTPJ1OlK5rZXvM9cO7/Nis2KNA0Klq9S6Ei2tQ=="/>
    <x v="130"/>
    <s v="COV01618 - Foundation Degree Paramedic Science"/>
    <s v="Foundation Degree Paramedic Science"/>
    <s v="PT (Part time)"/>
    <x v="5"/>
    <s v=""/>
    <s v=""/>
    <s v="Coventry University"/>
    <s v="Coventry University"/>
    <s v="Aveen Croash"/>
    <x v="1"/>
  </r>
  <r>
    <x v="219"/>
    <s v="/E3Xnt6DHxUSdI6iQM4eDWlpbN5WUiJL4NyPicTeKQhYYDf3RykR9h25NMj7X1d5X5S6EtdtuUZDlb+CQATiZA=="/>
    <x v="138"/>
    <s v="COV01854 - BSc (Hons) Dietetics  "/>
    <s v="BSc (Hons) Dietetics "/>
    <s v="FT (Full time)"/>
    <x v="11"/>
    <s v=""/>
    <s v=""/>
    <s v="Coventry University"/>
    <s v="Coventry University"/>
    <s v="John Archibald"/>
    <x v="0"/>
  </r>
  <r>
    <x v="220"/>
    <s v="iXIG/XfhT/HYLzSfLvLcxHjLxnl+gC5BbzL8rwDqb+kWAXxvA8HyiR7FGTuxpyxfI9PKLBZ28oxv2+W1yGTQng=="/>
    <x v="139"/>
    <s v="COV01883-BSc (Hons) Paramedic Science"/>
    <s v="BSc (Hons) Paramedic Science"/>
    <s v="FT (Full time)"/>
    <x v="5"/>
    <s v=""/>
    <s v=""/>
    <s v="Coventry University"/>
    <s v="Coventry University"/>
    <s v="John Archibald"/>
    <x v="0"/>
  </r>
  <r>
    <x v="221"/>
    <s v="QHHP6tdL9R56dQLgRGy1gzSsJVfdHaeZW+y7KhFCW9iMuHCJJue+bD5sfWjEcbG1XEV4ASppJ52Uiu/PYqZ3zg=="/>
    <x v="140"/>
    <s v="COV01894 - BSc (Hons) Paramedic Science"/>
    <s v="BSc (Hons) Paramedic Science"/>
    <s v="PT (Part time)"/>
    <x v="5"/>
    <s v=""/>
    <s v=""/>
    <s v="Coventry University"/>
    <s v="Coventry University"/>
    <s v="John Archibald"/>
    <x v="0"/>
  </r>
  <r>
    <x v="222"/>
    <s v="P//tRd7TatZsiTng47+6CF8MlsCHuqJiPZ+hP8njAXEG5SAzG8X9zw7D6f8SKW09QofJK9Y0H25tthIQbiMF5g=="/>
    <x v="141"/>
    <s v="COV01972 - BSc (Hons) Physiotherapy"/>
    <s v="BSc (Hons) Physiotherapy"/>
    <s v="PT (Part time)"/>
    <x v="9"/>
    <s v=""/>
    <s v=""/>
    <s v="Coventry University"/>
    <s v="Coventry University"/>
    <s v="John Archibald"/>
    <x v="0"/>
  </r>
  <r>
    <x v="223"/>
    <s v="eGdMPu5NBPvhiQUNgMola2BMzz9hvU0KnsdEM5GJ1I5GsYRj+PS1AZvHGwxqSrFNgHepsvD7pI2u4VTWoQxVIA=="/>
    <x v="142"/>
    <s v="COV02035 - BSc (Hons) Operating Department Practice"/>
    <s v="BSc (Hons) Operating Department Practice"/>
    <s v="FT (Full time)"/>
    <x v="7"/>
    <s v=""/>
    <s v=""/>
    <s v="Coventry University"/>
    <s v="Coventry University"/>
    <s v="Sagitta Fernando"/>
    <x v="0"/>
  </r>
  <r>
    <x v="224"/>
    <s v="ogpL0CRl0pN73llIL3VBD43J6yfdQTA+71IsRNBopSyF8MJGGfi1LG5TLtrhmEYBhUZrwKxh9i3629m+GXsXiQ=="/>
    <x v="142"/>
    <s v="COV02074 - BSc (Hons) Operating Department Practice"/>
    <s v="BSc (Hons) Operating Department Practice"/>
    <s v="WBL (Work based learning)"/>
    <x v="7"/>
    <s v=""/>
    <s v=""/>
    <s v="Coventry University"/>
    <s v="Coventry University"/>
    <s v="Ann Faulkner"/>
    <x v="0"/>
  </r>
  <r>
    <x v="225"/>
    <s v="ICTdeKmObQFKnichuannwmBE5sVEilv9T1OrGSjW43/iZHv4otx1aTbR7ago/4f7w2fY3P8IqDDNSiS8oyJ9AA=="/>
    <x v="141"/>
    <s v="COV02163 - BSc (Hons) Physiotherapy"/>
    <s v="BSc (Hons) Physiotherapy"/>
    <s v="WBL (Work based learning)"/>
    <x v="9"/>
    <s v=""/>
    <s v=""/>
    <s v="Coventry University"/>
    <s v="Coventry University"/>
    <s v="Sagitta Fernando"/>
    <x v="0"/>
  </r>
  <r>
    <x v="226"/>
    <s v="cI+x0KBs2Lq4NCSEWqOiHQ4mDc6k9MKUHKdIjksMziNclVdRoJnkaLbpr04CvXqIfiLgdkZ2AsBCM+fRc0z8fw=="/>
    <x v="143"/>
    <s v="COV02165 - MSc Occupational Therapy"/>
    <s v="MSc Occupational Therapy"/>
    <s v="FT (Full time)"/>
    <x v="12"/>
    <s v=""/>
    <s v=""/>
    <s v="Coventry University"/>
    <s v="Coventry University"/>
    <s v="Ann Faulkner"/>
    <x v="0"/>
  </r>
  <r>
    <x v="227"/>
    <s v="j1AL4L4eFfRTwcMBFfrsOEM+v9lhx4rxgbkGVPCvWvYeyWyOVC1rbndN5mkO9cNuuuvXAO7shg2BQk3keRd67w=="/>
    <x v="144"/>
    <s v="COV02167-MSc Physiotherapy and Leadership"/>
    <s v="MSc Physiotherapy and Leadership"/>
    <s v="FT (Full time)"/>
    <x v="9"/>
    <s v=""/>
    <s v=""/>
    <s v="Coventry University"/>
    <s v="Coventry University"/>
    <s v="Ann Faulkner"/>
    <x v="0"/>
  </r>
  <r>
    <x v="228"/>
    <s v="T1YEGt6In0P/UWUmOteW5P2iUYHiSoByzMfK0ZNQ20+1NtXQekNss8K9x1xHN9pmADn5QI7WH2GrozzulMCzUg=="/>
    <x v="145"/>
    <s v="COV02168-MSc Physiotherapy and Leadership"/>
    <s v="MSc Physiotherapy and Leadership"/>
    <s v="WBL (Work based learning)"/>
    <x v="9"/>
    <s v=""/>
    <s v=""/>
    <s v="Coventry University"/>
    <s v="Coventry University"/>
    <s v="Ann Faulkner"/>
    <x v="0"/>
  </r>
  <r>
    <x v="229"/>
    <s v="CUPdtaBaGuBAfRLtM5Q8oAu+CyyEeb2jLVnW7feSaDj6txhejYsSIIog7AxdaKY44jSQ6O6gSQYJKtDmudNKJw=="/>
    <x v="146"/>
    <s v="COV02331 - MSci Diagnostic Radiography"/>
    <s v="MSci Diagnostic Radiography"/>
    <s v="FT (Full time)"/>
    <x v="3"/>
    <s v="Diagnostic radiographer"/>
    <s v=""/>
    <s v="Coventry University"/>
    <s v="Coventry University"/>
    <s v="Patrick Armsby"/>
    <x v="2"/>
  </r>
  <r>
    <x v="230"/>
    <s v="N03snJGxAVg0BbgdhAFqGuufbkKIVwKZsV0p71iNueWhiFhXaG8v/Js1R2Aqy0wM61EVPmy+MN9dhyMincYZyA=="/>
    <x v="147"/>
    <s v="COV02338 - BSc (Hons) Diagnostic Radiography"/>
    <s v="BSc (Hons) Diagnostic Radiography"/>
    <s v="FT (Full time)"/>
    <x v="3"/>
    <s v="Diagnostic radiographer"/>
    <s v=""/>
    <s v="Coventry University"/>
    <s v="Coventry University"/>
    <s v="Patrick Armsby"/>
    <x v="2"/>
  </r>
  <r>
    <x v="231"/>
    <s v="WxnuQ68sG/gdMW8cTrG2dz/h02vtgsbgI25gr48uwek3hpe2zsSsK3GlrBTzZIBWpUus4U+fzZGhV51tMYQ2fg=="/>
    <x v="148"/>
    <s v="CSD00286 - MA Drama and Movement Therapy"/>
    <s v="MA Drama and Movement Therapy"/>
    <s v="FT (Full time)"/>
    <x v="4"/>
    <s v="Drama therapy"/>
    <s v=""/>
    <s v="The Royal Central School of Speech and Drama"/>
    <s v="University of London"/>
    <s v="Education administrators"/>
    <x v="0"/>
  </r>
  <r>
    <x v="232"/>
    <s v="NO3wz88BvHAMz4heXHIpmFTaFN1XrQf+LzzriTTDZWgzPkETLzfJxIL5nBsfnHvVOaMwzdm+BBDV1D1GY97kvA=="/>
    <x v="149"/>
    <s v="CUM00246-Dip HE Paramedic Practice (HM Armed Forces)"/>
    <s v="Dip HE Paramedic Practice (HM Armed Forces)"/>
    <s v="FT (Full time)"/>
    <x v="5"/>
    <s v=""/>
    <s v=""/>
    <s v="University of Cumbria"/>
    <s v="University of Cumbria"/>
    <s v="Education administrators"/>
    <x v="1"/>
  </r>
  <r>
    <x v="233"/>
    <s v="1PY0UdaKtyQabe2pIeZjC4WbEAxftf6HmM2QQ36Oav2esrIpwcFgoIy3PQKSZtDqtE1NBqjq9OiGZfuJyRybNw=="/>
    <x v="150"/>
    <s v="CUM00248-Dip HE Paramedic Practice (HM Armed Forces)"/>
    <s v="Dip HE Paramedic Practice (HM Armed Forces)"/>
    <s v="PT (Part time)"/>
    <x v="5"/>
    <s v=""/>
    <s v=""/>
    <s v="University of Cumbria"/>
    <s v="University of Cumbria"/>
    <s v="Education administrators"/>
    <x v="1"/>
  </r>
  <r>
    <x v="234"/>
    <s v="G1LJekSz2PHkl/yV2o/8+qiaJoCWSnfyD9BfQjwx5zJPuB4hEvJVbF65Y0iIen1IqdGCf8JzWOQORnB5EIaF5g=="/>
    <x v="151"/>
    <s v="CUM00249 - MSc Occupational Therapy (pre-registration)"/>
    <s v="MSc Occupational Therapy (pre-registration)"/>
    <s v="FT (Full time)"/>
    <x v="12"/>
    <s v=""/>
    <s v=""/>
    <s v="University of Cumbria"/>
    <s v="University of Cumbria"/>
    <s v="Education administrators"/>
    <x v="0"/>
  </r>
  <r>
    <x v="235"/>
    <s v="r9chv6aTqZoZoFn0WTN2bJFQ08ET53TXENxTn4OyyWP5iQF6RNok35k0o79pnijjwAM6eHmixiEtUCnlKWy0+Q=="/>
    <x v="152"/>
    <s v="CUM00250 - MSc Physiotherapy (pre-registration)"/>
    <s v="MSc Physiotherapy (pre-registration)"/>
    <s v="FT (Full time)"/>
    <x v="9"/>
    <s v=""/>
    <s v=""/>
    <s v="University of Cumbria"/>
    <s v="University of Cumbria"/>
    <s v="Education administrators"/>
    <x v="0"/>
  </r>
  <r>
    <x v="236"/>
    <s v="ebEuwBWEn6XSQAkuUn9ikGH8nsgkW898fua41OPAha+Ywzw0IrknDdvIivcS8XCbhBFHAJfe2oz/9MJJ3LL8sg=="/>
    <x v="153"/>
    <s v="CUM00251 - Non-Medical Prescribing for AHPs (level 7) (Conversion)"/>
    <s v="Non-Medical Prescribing for AHPs (level 7) (Conversion)"/>
    <s v="PT (Part time)"/>
    <x v="1"/>
    <s v=""/>
    <s v="Supplementary Prescribing, Independent Prescribing"/>
    <s v="University of Cumbria"/>
    <s v="University of Cumbria"/>
    <s v="Education administrators"/>
    <x v="0"/>
  </r>
  <r>
    <x v="237"/>
    <s v="x0JVc7CeRQp2tM9vIE4gmHn/DmhHs0weIpo99CVPDRqpvTQzNma8J2DdbKrpHscM9e7LXWve3Hx8lSSb6QDZAw=="/>
    <x v="153"/>
    <s v="CUM00289 - Non-Medical Prescribing for AHPs (level 6) (Conversion)"/>
    <s v="Non-Medical Prescribing for AHPs (level 6) (Conversion)"/>
    <s v="PT (Part time)"/>
    <x v="1"/>
    <s v=""/>
    <s v="Supplementary Prescribing, Independent Prescribing"/>
    <s v="University of Cumbria"/>
    <s v="University of Cumbria"/>
    <s v="Education administrators"/>
    <x v="0"/>
  </r>
  <r>
    <x v="238"/>
    <s v="SUpCFVhr18F2RWgvUFzO97qpJTNadliUSvmMBnrDFE/hIZ1RUCbZq92lcSBkgIBhYVQKu2fqnUAmqIw6m2JheQ=="/>
    <x v="154"/>
    <s v="CUM00292 - BSc (Hons) Occupational Therapy"/>
    <s v="BSc (Hons) Occupational Therapy"/>
    <s v="FT (Full time)"/>
    <x v="12"/>
    <s v=""/>
    <s v=""/>
    <s v="University of Cumbria"/>
    <s v="University of Cumbria"/>
    <s v="Education administrators"/>
    <x v="0"/>
  </r>
  <r>
    <x v="239"/>
    <s v="Cmokso/YR9z1Bukqr4Ia9ILAON3dv/Uc/GoQisBXdJqEYC/ZORDiqQFf63t/5rkmiH76WxxK62sEo193tMes8Q=="/>
    <x v="155"/>
    <s v="CUM00294 - BSc (Hons) Occupational Therapy"/>
    <s v="BSc (Hons) Occupational Therapy"/>
    <s v="PT (Part time)"/>
    <x v="12"/>
    <s v=""/>
    <s v=""/>
    <s v="University of Cumbria"/>
    <s v="University of Cumbria"/>
    <s v="Education administrators"/>
    <x v="1"/>
  </r>
  <r>
    <x v="240"/>
    <s v="bawtaQgQgbr29fTzZq1Uurt5pAKxrqttkQ+BwK9dlT4mS07AwDIhp8q7FeRIZfnIZQT0JzJRb2ahijTdwO7HPA=="/>
    <x v="156"/>
    <s v="CUM00295 - BSc (Hons) Physiotherapy"/>
    <s v="BSc (Hons) Physiotherapy"/>
    <s v="FT (Full time)"/>
    <x v="9"/>
    <s v=""/>
    <s v=""/>
    <s v="University of Cumbria"/>
    <s v="University of Cumbria"/>
    <s v="Education administrators"/>
    <x v="0"/>
  </r>
  <r>
    <x v="241"/>
    <s v="y/teKX8nbIu12IgqsFTvIV/62SKUWwrsHWGFi4gudl0yHkBqSfcyNKXYTdT8s5YBtROYswHE1uMRw0rYonxvEg=="/>
    <x v="27"/>
    <s v="CUM00301 - BSc (Hons) Diagnostic Radiography"/>
    <s v="BSc (Hons) Diagnostic Radiography"/>
    <s v="FT (Full time)"/>
    <x v="3"/>
    <s v="Diagnostic radiographer"/>
    <s v=""/>
    <s v="University of Cumbria"/>
    <s v="University of Cumbria"/>
    <s v="Education administrators"/>
    <x v="0"/>
  </r>
  <r>
    <x v="242"/>
    <s v="S3YwEAACpCNY6IQIBVKAtlEUNBU/yV9zmZW82vx28ZyZlaKilR0ciV0u9SQrBjZv64F+RQQTVMt74Y3/OaXqnw=="/>
    <x v="157"/>
    <s v="CUM00302 - UAwd Independent / Supplementary Prescribing for Allied Health Professionals (Level 6) "/>
    <s v="UAwd Independent / Supplementary Prescribing for Allied Health Professionals (Level 6)"/>
    <s v="PT (Part time)"/>
    <x v="1"/>
    <s v=""/>
    <s v="Supplementary Prescribing, Independent Prescribing"/>
    <s v="University of Cumbria"/>
    <s v="University of Cumbria"/>
    <s v="Education administrators"/>
    <x v="0"/>
  </r>
  <r>
    <x v="243"/>
    <s v="SKuBJiOGKq1Ysxe1R+uBED/qVdUZy4H9LM7xiUQj+V7AVjxWiWk7fYoiRm1gOyySrnUaJIHejTjz8QrfiXqAgA=="/>
    <x v="158"/>
    <s v="CUM00303 - UAwd Independent / Supplementary Prescribing for Allied Health Professionals (Level 7) "/>
    <s v="UAwd Independent / Supplementary Prescribing for Allied Health Professionals (Level 7)"/>
    <s v="PT (Part time)"/>
    <x v="1"/>
    <s v=""/>
    <s v="Supplementary Prescribing, Independent Prescribing"/>
    <s v="University of Cumbria"/>
    <s v="University of Cumbria"/>
    <s v="Education administrators"/>
    <x v="0"/>
  </r>
  <r>
    <x v="244"/>
    <s v="PxsMWtMa+Ualdu4zP/Zl+hXqLOkHbIoAKesECphb5zmoNemcequxf0frHA4sAG3vMDN1B4xirf0899pd1DeQ5g=="/>
    <x v="159"/>
    <s v="CUM00304 - University Award Non-Medical Prescribing for AHPs (level 6) (Supplementary Prescribing)"/>
    <s v="University Award Non-Medical Prescribing for AHPs (level 6) (Supplementary Prescribing)"/>
    <s v="PT (Part time)"/>
    <x v="1"/>
    <s v=""/>
    <s v="Supplementary Prescribing"/>
    <s v="University of Cumbria"/>
    <s v="University of Cumbria"/>
    <s v="Education administrators"/>
    <x v="1"/>
  </r>
  <r>
    <x v="245"/>
    <s v="lLQ1+/VNMMpgd5+jjVpCgG0vPjhjtd+dvQ6H3vCqFb/GgrYBXOwLAKStA8VTYQIJrU3mNQiRAQ/PaZ6owC53aA=="/>
    <x v="160"/>
    <s v="CUM00305 - University Award Non-Medical Prescribing for AHPs (level 7) (Supplementary Prescribing)"/>
    <s v="University Award Non-Medical Prescribing for AHPs (level 7) (Supplementary Prescribing)"/>
    <s v="PT (Part time)"/>
    <x v="1"/>
    <s v=""/>
    <s v="Supplementary Prescribing"/>
    <s v="University of Cumbria"/>
    <s v="University of Cumbria"/>
    <s v="Education administrators"/>
    <x v="1"/>
  </r>
  <r>
    <x v="246"/>
    <s v="YMuf52xcfeZfl2XLU9PJte6TnxavayhWUB8BTXI1EE6x6Qhj/CSUJuqy7s0YGKjlowkM8wr8KD+YCX8uXisSMQ=="/>
    <x v="161"/>
    <s v="CUM01658-Dip HE Paramedic Practice (NWAST)"/>
    <s v="Dip HE Paramedic Practice (NWAST)"/>
    <s v="FLX (Flexible)"/>
    <x v="5"/>
    <s v=""/>
    <s v=""/>
    <s v="University of Cumbria"/>
    <s v="University of Cumbria"/>
    <s v="Jamie Hunt"/>
    <x v="1"/>
  </r>
  <r>
    <x v="247"/>
    <s v="l33XGckbFgLAvJhzjsAXk/ZtOH/UvUlbzQbZb2Skob9rjAvDWymT1USh8k9Jswqhx4dY4NLqzi+TpG7TQEM3Tg=="/>
    <x v="162"/>
    <s v="CUM01715 - DipHE Paramedic Practice"/>
    <s v="DipHE Paramedic Practice"/>
    <s v="FT (Full time)"/>
    <x v="5"/>
    <s v=""/>
    <s v=""/>
    <s v="University of Cumbria"/>
    <s v="University of Cumbria"/>
    <s v="Kristina Simakova"/>
    <x v="1"/>
  </r>
  <r>
    <x v="248"/>
    <s v="zSaIAP/8qP7INR9E6bmVVyc2/bRvtCiO++gaHpkEH76NOrJls6/zYsHWMf3SbOf3US4sk8SY9M/K1AfRNOFoHQ=="/>
    <x v="163"/>
    <s v="CUM02042 - BSc (Hons) Paramedic Science"/>
    <s v="BSc (Hons) Paramedic Science"/>
    <s v="FT (Full time)"/>
    <x v="5"/>
    <s v=""/>
    <s v=""/>
    <s v="University of Cumbria"/>
    <s v="University of Cumbria"/>
    <s v="Ann Faulkner"/>
    <x v="0"/>
  </r>
  <r>
    <x v="249"/>
    <s v="bbbY/r1DydLs+3wdXVOAYIzNy8BiDvsKkb6W5Nx31kdFGZBlyXHqTdNi0aKP6OxhzJuW87Gk45SSlFQU0F+mcw=="/>
    <x v="164"/>
    <s v="CUM02310 - BSc (Hons) Paramedic Science - South Central Ambulance Service (SCAS)"/>
    <s v="BSc (Hons) Paramedic Science - South Central Ambulance Service (SCAS)"/>
    <s v="WBL (Work based learning)"/>
    <x v="5"/>
    <s v=""/>
    <s v=""/>
    <s v="University of Cumbria"/>
    <s v="University of Cumbria"/>
    <s v="Sagitta Fernando"/>
    <x v="2"/>
  </r>
  <r>
    <x v="250"/>
    <s v="u3ExybnwJLkx87SaOrPuQ+g7FBT6qy/Dbkd+sLxpMPa1yBQ3NkRZc7W7jT1ZKWVo5lhgJsLNryh5ANMzycDdjA=="/>
    <x v="164"/>
    <s v="CUM02311-BSc (Hons) Paramedic Science - Isle of Wight (IoW)"/>
    <s v="BSc (Hons) Paramedic Science - Isle of Wight (IoW)"/>
    <s v="WBL (Work based learning)"/>
    <x v="5"/>
    <s v=""/>
    <s v=""/>
    <s v="University of Cumbria"/>
    <s v="University of Cumbria"/>
    <s v="Sagitta Fernando"/>
    <x v="2"/>
  </r>
  <r>
    <x v="251"/>
    <s v="zt/MpURf/wXmk+eiWO6QTHplPQNI2lUMA1luDnnQU7oDQy1f9u3RZ6pJHv1DpKxAV6RkTX5P8tXtYap97kX7vg=="/>
    <x v="164"/>
    <s v="CUM02312 - BSc (Hons) Paramedic Science - London Ambulance Service (LAS)"/>
    <s v="BSc (Hons) Paramedic Science - London Ambulance Service (LAS)"/>
    <s v="WBL (Work based learning)"/>
    <x v="5"/>
    <s v=""/>
    <s v=""/>
    <s v="University of Cumbria"/>
    <s v="University of Cumbria"/>
    <s v="Sagitta Fernando"/>
    <x v="2"/>
  </r>
  <r>
    <x v="252"/>
    <s v="Do8CBGDAoevQa5v3lZhy+1YYuOk7FW+fv0e+zwlHM2zr6dCrzNT6CdEhLiopHb91bz2vkvkIN0saLZ/cvnPm4w=="/>
    <x v="164"/>
    <s v="CUM02313 - BSc (Hons) Paramedic Science - South Western Ambulance Service (SWAS)"/>
    <s v="BSc (Hons) Paramedic Science - South Western Ambulance Service (SWAS)"/>
    <s v="WBL (Work based learning)"/>
    <x v="5"/>
    <s v=""/>
    <s v=""/>
    <s v="University of Cumbria"/>
    <s v="University of Cumbria"/>
    <s v="Sagitta Fernando"/>
    <x v="2"/>
  </r>
  <r>
    <x v="253"/>
    <s v="X3ebdMvLocJE23VkIosJXXGOg+zDl5il1rVj0KAj8heSnK0llJyzcSGm+l91CJtRpXQ1x+YMgfnhM58T+iChLg=="/>
    <x v="164"/>
    <s v="CUM02314 - BSc (Hons) Paramedic Science - South East Coast Ambulance Service (SECAMB)"/>
    <s v="BSc (Hons) Paramedic Science - South East Coast Ambulance Service (SECAMB)"/>
    <s v="WBL (Work based learning)"/>
    <x v="5"/>
    <s v=""/>
    <s v=""/>
    <s v="University of Cumbria"/>
    <s v="University of Cumbria"/>
    <s v="Sagitta Fernando"/>
    <x v="2"/>
  </r>
  <r>
    <x v="254"/>
    <s v="JzSlITrIJloxSlSfzkEcovcErGw6wMG1TG0HsV3PZ9WyH26IHcMIe8iKUuLDXCjt5x/d+J0SgiNPRDkpH1lv+w=="/>
    <x v="164"/>
    <s v="CUM02315-BSc (Hons) Paramedic Science - North West Ambulance Service (NWAS)"/>
    <s v="BSc (Hons) Paramedic Science - North West Ambulance Service (NWAS)"/>
    <s v="FLX (Flexible)"/>
    <x v="5"/>
    <s v=""/>
    <s v=""/>
    <s v="University of Cumbria"/>
    <s v="University of Cumbria"/>
    <s v="Sagitta Fernando"/>
    <x v="2"/>
  </r>
  <r>
    <x v="255"/>
    <s v="TxNfTA6e+cs50QAn/SqJTYj0y7jrGN/x34QWzMr5DNIda9iJqljGPblFIQuAtcv5Z4ZicPcJEibiAMIJN58LRA=="/>
    <x v="89"/>
    <s v="DER00343 - MSc Occupational Therapy"/>
    <s v="MSc Occupational Therapy"/>
    <s v="FT (Full time)"/>
    <x v="12"/>
    <s v=""/>
    <s v=""/>
    <s v="University of Derby"/>
    <s v="University of Derby"/>
    <s v="Education officers"/>
    <x v="0"/>
  </r>
  <r>
    <x v="256"/>
    <s v="QUwMdEdMb5qDNJN6pDLEVTlmfymFXTOK/+gxy5SuVdUzrIRMtykJuHN8ZrHeQO7rvvPReYZ+WqqVP7SAgoStjw=="/>
    <x v="165"/>
    <s v="DER00346 - BSc (Hons) Diagnostic Radiography"/>
    <s v="BSc (Hons) Diagnostic Radiography"/>
    <s v="FT (Full time)"/>
    <x v="3"/>
    <s v="Diagnostic radiographer"/>
    <s v=""/>
    <s v="University of Derby"/>
    <s v="University of Derby"/>
    <s v="Education officers"/>
    <x v="0"/>
  </r>
  <r>
    <x v="257"/>
    <s v="qErrOAhX2W02VUXyk4vikmNrXZTLsoTRx6ripu7+rBgF1VoCPIgXa97zB/lhOmegtzYOWj/13hp7b7lkUwbIrQ=="/>
    <x v="89"/>
    <s v="DER00347 - BSc (Hons) Occupational Therapy"/>
    <s v="BSc (Hons) Occupational Therapy"/>
    <s v="FT (Full time)"/>
    <x v="12"/>
    <s v=""/>
    <s v=""/>
    <s v="University of Derby"/>
    <s v="University of Derby"/>
    <s v="Education officers"/>
    <x v="0"/>
  </r>
  <r>
    <x v="258"/>
    <s v="yQuqkpp7ttaInPG6TA1wxUd/LfBVFnUOnBEueUMX1RvCV6ujnMs98SOEO5rlGLDjhMVad3HUZDYOyniCpJwYLw=="/>
    <x v="166"/>
    <s v="DER00350 - MA Art Therapy"/>
    <s v="MA Art Therapy"/>
    <s v="FT (Full time)"/>
    <x v="4"/>
    <s v="Art therapy"/>
    <s v=""/>
    <s v="University of Derby"/>
    <s v="University of Derby"/>
    <s v="Education officers"/>
    <x v="0"/>
  </r>
  <r>
    <x v="259"/>
    <s v="8gqOseqX/8HDd1lijPm4yQvwv5WORkBA6FcqDOCi28pc/vtmZndYg162pXHi0FPqKiv+DJ7h0NBGNL4j7qokMg=="/>
    <x v="167"/>
    <s v="DER00351 - MA Dramatherapy"/>
    <s v="MA Dramatherapy"/>
    <s v="FT (Full time)"/>
    <x v="4"/>
    <s v="Drama therapy"/>
    <s v=""/>
    <s v="University of Derby"/>
    <s v="University of Derby"/>
    <s v="Education officers"/>
    <x v="0"/>
  </r>
  <r>
    <x v="260"/>
    <s v="yzPw16so9wsV0xqyGXIkSa82EBCYEC6y6uXy9SyGE5HWX7OqpTHhotW0bOK0P2bu5m1XZobVJfxvEan/H7ZQEw=="/>
    <x v="168"/>
    <s v="DER01594 - MSc in Diagnostic Radiography (pre-registration)"/>
    <s v="MSc in Diagnostic Radiography (pre-registration)"/>
    <s v="FT (Full time)"/>
    <x v="3"/>
    <s v="Diagnostic radiographer"/>
    <s v=""/>
    <s v="University of Derby"/>
    <s v="University of Derby"/>
    <s v="Aveen Croash"/>
    <x v="0"/>
  </r>
  <r>
    <x v="261"/>
    <s v="aCs+JbpUrxZz1chiVLV4ijWk3Xr1Rbj1+0K3XsG586KpQExhjKGNCjFWUs/vQBeJcOf6s7dohfyJLxjLNHgCFg=="/>
    <x v="169"/>
    <s v="DER01727 - MA Music Therapy"/>
    <s v="MA Music Therapy"/>
    <s v="FT (Full time)"/>
    <x v="4"/>
    <s v="Music therapy"/>
    <s v=""/>
    <s v="University of Derby"/>
    <s v="University of Derby"/>
    <s v="Kristina Simakova"/>
    <x v="0"/>
  </r>
  <r>
    <x v="262"/>
    <s v="zy6v1CnIbHZvWnB2Pcv0Tk59EGYtMZhusznfn22krHOyHbIbU8OUu4743/Z1Au+DuO+gdsQBwwFYnnyenaYRUA=="/>
    <x v="89"/>
    <s v="DER01822 - PG Dip Occupational Therapy"/>
    <s v="PG Dip Occupational Therapy"/>
    <s v="FT (Full time)"/>
    <x v="12"/>
    <s v=""/>
    <s v=""/>
    <s v="University of Derby"/>
    <s v="University of Derby"/>
    <s v="Sagitta Fernando"/>
    <x v="0"/>
  </r>
  <r>
    <x v="263"/>
    <s v="9X1fntkkb8PN+N/ibP/X0ujhn06TWySQxdblZbZO1HvW4rcEFxPnDu7ir3kNAMHEFRf8mv/zjp67lE6olqhTjg=="/>
    <x v="170"/>
    <s v="DER02045 - BSc (Hons) Operating Department Practice, Degree Apprenticeship "/>
    <s v="BSc (Hons) Operating Department Practice, Degree Apprenticeship"/>
    <s v="WBL (Work based learning)"/>
    <x v="7"/>
    <s v=""/>
    <s v=""/>
    <s v="University of Derby"/>
    <s v="University of Derby"/>
    <s v="Sagitta Fernando"/>
    <x v="0"/>
  </r>
  <r>
    <x v="264"/>
    <s v="mybX/KBuWUm/1Qt69EbFIIAFZFZCpgxnJZ+k71pSwAY04DCK0PMmJ4TL3UrqNCIkVbZvMwURw4SvIk+Fxn44LA=="/>
    <x v="171"/>
    <s v="DER02046 - BSc (Hons) Operating Department Practice"/>
    <s v="BSc (Hons) Operating Department Practice"/>
    <s v="DL (Distance learning)"/>
    <x v="7"/>
    <s v=""/>
    <s v=""/>
    <s v="University of Derby"/>
    <s v="University of Derby"/>
    <s v="Sagitta Fernando"/>
    <x v="0"/>
  </r>
  <r>
    <x v="265"/>
    <s v="M9n6jiwdoxqIF45jHdVVHGVvZj2kNYCRUXsaHPy72YI0Mj9BdDSur69Lwobk6R9wj84YXFT8kcT003aRPtsc3g=="/>
    <x v="172"/>
    <s v="DER02263 - Post-graduate Practice Certificate in Independent / Supplementary Prescribing (Podiatrists)"/>
    <s v="Post-graduate Practice Certificate in Independent / Supplementary Prescribing (Podiatrists)"/>
    <s v="PT (Part time)"/>
    <x v="1"/>
    <s v=""/>
    <s v="Supplementary Prescribing, Independent Prescribing"/>
    <s v="University of Derby"/>
    <s v="University of Derby"/>
    <s v="Sagitta Fernando"/>
    <x v="0"/>
  </r>
  <r>
    <x v="266"/>
    <s v="mcDBtOHWQOpsgSVCr8WzUvSEDMBDoJXjAuqNMGnBTXcnEwAo3ZUr2IVXUNhCh0+VyZDDKDNb3s2/IDIOxep9eg=="/>
    <x v="173"/>
    <s v="DER02264 - Post-graduate Practice Certificate in Independent / Supplementary Prescribing (Physiotherapists)"/>
    <s v="Post-graduate Practice Certificate in Independent / Supplementary Prescribing (Physiotherapists)"/>
    <s v="PT (Part time)"/>
    <x v="1"/>
    <s v=""/>
    <s v="Supplementary Prescribing, Independent Prescribing"/>
    <s v="University of Derby"/>
    <s v="University of Derby"/>
    <s v="Sagitta Fernando"/>
    <x v="0"/>
  </r>
  <r>
    <x v="267"/>
    <s v="GlwCs5PEFjxr3taF5zgOhfpVJ0zBLv5MDfg8HksMozt8DKlEl/b/vVhAG+caGCTlko9NTNpUNQZOvKx08usdcA=="/>
    <x v="174"/>
    <s v="DER02265 - Practice Certificate in Independent / Supplementary Prescribing for Paramedics"/>
    <s v="Practice Certificate in Independent / Supplementary Prescribing for Paramedics"/>
    <s v="PT (Part time)"/>
    <x v="1"/>
    <s v=""/>
    <s v="Supplementary Prescribing, Independent Prescribing"/>
    <s v="University of Derby"/>
    <s v="University of Derby"/>
    <s v="Sagitta Fernando"/>
    <x v="1"/>
  </r>
  <r>
    <x v="268"/>
    <s v="eTiN7dB4x19UI1ZE7C6rLlo5dVsoXWNxcQCU+0FS0BWPj+SQl7+Kx6o4WQBSG4Tj97/E1Yutp/NrkwogZokBFw=="/>
    <x v="175"/>
    <s v="DER02266 - Post-graduate Practice Certificate in Independent / Supplementary Prescribing for Paramedics"/>
    <s v="Post-graduate Practice Certificate in Independent / Supplementary Prescribing for Paramedics"/>
    <s v="PT (Part time)"/>
    <x v="1"/>
    <s v=""/>
    <s v="Supplementary Prescribing, Independent Prescribing"/>
    <s v="University of Derby"/>
    <s v="University of Derby"/>
    <s v="Sagitta Fernando"/>
    <x v="0"/>
  </r>
  <r>
    <x v="269"/>
    <s v="uWMXZLwu/uuwSwz25LNEvl6edBm6q2no59UtS42sVYsZYIYscrODe+0XthAXXMTcgt5wPgsInKtO2FJ4vpOiHg=="/>
    <x v="176"/>
    <s v="DER02372 - Postgraduate Practice Certificate in Independent/Supplementary Prescribing for Physiotherapists"/>
    <s v="Postgraduate Practice Certificate in Independent/Supplementary Prescribing for Physiotherapists"/>
    <s v="PT (Part time)"/>
    <x v="1"/>
    <s v=""/>
    <s v="Supplementary Prescribing, Independent Prescribing"/>
    <s v="University of Derby"/>
    <s v="University of Derby"/>
    <s v="Ann Faulkner"/>
    <x v="0"/>
  </r>
  <r>
    <x v="270"/>
    <s v="Xoctjw3s5wqL9/4zG+vW/jzpL67Tq8iWGK7SoUXpPWT9D545qVnGKB+VEu0WAMTQ8X7xqmcAAceWsmQ2rIICKQ=="/>
    <x v="177"/>
    <s v="DER02373 - Postgraduate Practice Certificate in Independent/Supplementary Prescribing for Podiatrists"/>
    <s v="Postgraduate Practice Certificate in Independent/Supplementary Prescribing for Podiatrists"/>
    <s v="PT (Part time)"/>
    <x v="1"/>
    <s v=""/>
    <s v="Supplementary Prescribing, Independent Prescribing"/>
    <s v="University of Derby"/>
    <s v="University of Derby"/>
    <s v="Ann Faulkner"/>
    <x v="0"/>
  </r>
  <r>
    <x v="271"/>
    <s v="hNWudN36iG200/g6oH7VA3aPfUrfdsouMsqYHIsrhwMT3sj7t6eHGRotKy+kQmccM/5XPYNPE9dE58KeCaQKaA=="/>
    <x v="178"/>
    <s v="DMU00361 - BSc (Hons) Healthcare Science (Audiology)"/>
    <s v="BSc (Hons) Healthcare Science (Audiology)"/>
    <s v="FT (Full time)"/>
    <x v="6"/>
    <s v=""/>
    <s v=""/>
    <s v="De Montfort University"/>
    <s v="De Montfort University"/>
    <s v="Education administrators"/>
    <x v="0"/>
  </r>
  <r>
    <x v="272"/>
    <s v="95tRZBodXj+nO2bYevG9+AsQN0UPEectHHu2znx+ycwnS7rrjcs4YRc2hSF/ShXCFLcT5nOAQkg1SFfOs+1cvA=="/>
    <x v="179"/>
    <s v="DMU00364 - Foundation Degree in Hearing Aid Audiology"/>
    <s v="Foundation Degree in Hearing Aid Audiology"/>
    <s v="FT (Full time)"/>
    <x v="6"/>
    <s v=""/>
    <s v=""/>
    <s v="De Montfort University"/>
    <s v="De Montfort University"/>
    <s v="Education administrators"/>
    <x v="0"/>
  </r>
  <r>
    <x v="273"/>
    <s v="mTOvGPvFXBz+KTOSB1Ox7PuXFuomcMkZZ31UMjbHlFMbp97nate08OXuN0paRpovAcfIgYvlc0EhpN+uCOHEXA=="/>
    <x v="180"/>
    <s v="DMU00365 - BSc (Hons) Human Communication - Speech and Language Therapy"/>
    <s v="BSc (Hons) Human Communication - Speech and Language Therapy"/>
    <s v="FT (Full time)"/>
    <x v="10"/>
    <s v=""/>
    <s v=""/>
    <s v="De Montfort University"/>
    <s v="De Montfort University"/>
    <s v="Education administrators"/>
    <x v="1"/>
  </r>
  <r>
    <x v="274"/>
    <s v="b9n7KZ7qViFyl2BgsL1j4wRkiy8HYhYvYiOw0DCoYdurcD8AdpeRmVUGyJ0br7axcUteC4sANzqUmF4l8cbd2w=="/>
    <x v="181"/>
    <s v="DMU00372 - BSc (Hons) Human Communication - Speech and Language Therapy"/>
    <s v="BSc (Hons) Human Communication - Speech and Language Therapy"/>
    <s v="PT (Part time)"/>
    <x v="10"/>
    <s v=""/>
    <s v=""/>
    <s v="De Montfort University"/>
    <s v="De Montfort University"/>
    <s v="Education administrators"/>
    <x v="1"/>
  </r>
  <r>
    <x v="275"/>
    <s v="Mv0J8LXcN/9SbV6WiMN/wX1jJDphsVg22xWAqr2XhYckNBBB3Okn02GwlCDRo+fQk3RGzXWdIYQooJHT65CDGg=="/>
    <x v="181"/>
    <s v="DMU01856-BSc (Hons) Speech and Language Therapy"/>
    <s v="BSc (Hons) Speech and Language Therapy"/>
    <s v="FT (Full time)"/>
    <x v="10"/>
    <s v=""/>
    <s v=""/>
    <s v="De Montfort University"/>
    <s v="De Montfort University"/>
    <s v="Sagitta Fernando"/>
    <x v="0"/>
  </r>
  <r>
    <x v="276"/>
    <s v="+fu7kQj4dTYyfCEpb5A1ckAeq1Gvbs0xDq4CJyZQ4uAuZcbOBS+qxkA1/Xwmx7uzAwPXm3dYCxztyrGPDGGNEA=="/>
    <x v="182"/>
    <s v="DMU02040 - BSc (Hons) Diagnostic Radiography"/>
    <s v="BSc (Hons) Diagnostic Radiography"/>
    <s v="FT (Full time)"/>
    <x v="3"/>
    <s v="Diagnostic radiographer"/>
    <s v=""/>
    <s v="De Montfort University"/>
    <s v="De Montfort University"/>
    <s v="Ann Faulkner"/>
    <x v="0"/>
  </r>
  <r>
    <x v="277"/>
    <s v="YAK0BXz00VLz3HAvmg7saEireklQx+5obCHTlxPrh6HDXzhKeEijZDA5KieQwBHmphYD+JJGrMnb3L9P/kG3FQ=="/>
    <x v="183"/>
    <s v="DMU02061 - BSc (Hons) Paramedicine"/>
    <s v="BSc (Hons) Paramedicine"/>
    <s v="FT (Full time)"/>
    <x v="5"/>
    <s v=""/>
    <s v=""/>
    <s v="De Montfort University"/>
    <s v="De Montfort University"/>
    <s v="Ann Faulkner"/>
    <x v="0"/>
  </r>
  <r>
    <x v="278"/>
    <s v="QH4YPdYf2PANM8EESw10DyRBh0A4ePnMLDZaB7GMrRCXQNEXQium8BHABs8VOvHsuW/tg61cBOGj+rSHc2YOTw=="/>
    <x v="184"/>
    <s v="DMU02260 - Independent / Supplementary Prescribing (V300) Level 7"/>
    <s v="Independent / Supplementary Prescribing (V300) Level 7"/>
    <s v="PT (Part time)"/>
    <x v="1"/>
    <s v=""/>
    <s v="Supplementary Prescribing"/>
    <s v="De Montfort University"/>
    <s v="De Montfort University"/>
    <s v="Ann Faulkner"/>
    <x v="0"/>
  </r>
  <r>
    <x v="279"/>
    <s v="1P+Tlav3xHOta4wA57B65ufnOnluZ+aOe6aXBaYk/Dho3i6H87hkIpLM6DOi037bonhvkHWkPZMTnXeO0LLPiA=="/>
    <x v="185"/>
    <s v="DMU02261 - Independent / Supplementary Prescribing (V300) Level 6"/>
    <s v="Independent / Supplementary Prescribing (V300) Level 6"/>
    <s v="PT (Part time)"/>
    <x v="1"/>
    <s v=""/>
    <s v="Supplementary Prescribing"/>
    <s v="De Montfort University"/>
    <s v="De Montfort University"/>
    <s v="Ann Faulkner"/>
    <x v="0"/>
  </r>
  <r>
    <x v="280"/>
    <s v="/upvMZx8n7LCebgJJ0/gouvcxWuTL/Pf7br7tcs1c20Y/qgE/27RXYnwcfv88juWZPOq87JcHEBfwqKKmiIE0A=="/>
    <x v="186"/>
    <s v="DMU02267-BSc (Hons) Paramedicine (Apprentice Pathway)"/>
    <s v="BSc (Hons) Paramedicine (Apprentice Pathway)"/>
    <s v="FT (Full time)"/>
    <x v="5"/>
    <s v=""/>
    <s v=""/>
    <s v="De Montfort University"/>
    <s v="De Montfort University"/>
    <s v="Alex Stride"/>
    <x v="2"/>
  </r>
  <r>
    <x v="281"/>
    <s v="2lbtdfeqv+knCK5/9pQ8Tf18k9p9WwEPopsfDCN7xcfmcC3dx6eeHjHePWFQfOaw4s9Sjs1S2Bfs17pN3643HQ=="/>
    <x v="187"/>
    <s v="DMU02349-Foundation Degree in Hearing Aid Audiology (Degree Apprenticeship)"/>
    <s v="Foundation Degree in Hearing Aid Audiology (Degree Apprenticeship)"/>
    <s v="FT (Full time)"/>
    <x v="6"/>
    <s v=""/>
    <s v=""/>
    <s v="De Montfort University"/>
    <s v="De Montfort University"/>
    <s v="Ann Faulkner"/>
    <x v="0"/>
  </r>
  <r>
    <x v="282"/>
    <s v="kZOQ3PMf7jGCLpXrZn4V2ttlNlxjhKTrg3oRVVdN1BQE+nC/T9KvdnBbeEyIIexLp7wwi0Xwji9CZJbYVG0vxg=="/>
    <x v="64"/>
    <s v="DUN00375 - Non-Medical Prescribing (SCQF 11)"/>
    <s v="Non-Medical Prescribing (SCQF 11)"/>
    <s v="PT (Part time)"/>
    <x v="1"/>
    <s v=""/>
    <s v="Supplementary Prescribing, Independent Prescribing"/>
    <s v="University of Dundee"/>
    <s v="University of Dundee"/>
    <s v="Education officers"/>
    <x v="0"/>
  </r>
  <r>
    <x v="283"/>
    <s v="yEjlHmF0n4d2Fy4QlvVqUFSGeClPPAEJS0RRiMVuK6UnnLO7421d3EXCLYQBNFZF9WTK2vZ/n2nVLqf8T90VXg=="/>
    <x v="64"/>
    <s v="DUN00376 - Non-Medical Prescribing (SCQF 9)"/>
    <s v="Non-Medical Prescribing (SCQF 9)"/>
    <s v="PT (Part time)"/>
    <x v="1"/>
    <s v=""/>
    <s v="Supplementary Prescribing, Independent Prescribing"/>
    <s v="University of Dundee"/>
    <s v="University of Dundee"/>
    <s v="Education officers"/>
    <x v="0"/>
  </r>
  <r>
    <x v="284"/>
    <s v="oKbMb1XghQOBhXxnKUwukGzarhaOFVjyPMFsJ1MexVLp+40k4AA3HhW0+OmpUDDRvIv+YB99CRx0hFbzUH4ivw=="/>
    <x v="64"/>
    <s v="DUN00377 - Non-Medical Prescribing (SCQF 11)"/>
    <s v="Non-Medical Prescribing (SCQF 11)"/>
    <s v="PT (Part time)"/>
    <x v="1"/>
    <s v=""/>
    <s v="Supplementary Prescribing"/>
    <s v="University of Dundee"/>
    <s v="University of Dundee"/>
    <s v="Education officers"/>
    <x v="0"/>
  </r>
  <r>
    <x v="285"/>
    <s v="tJEp5OIxA1oJ4Q9Ff8iOmiIHBWxMyJKBC6jffkN3FglND/Wml3wUcWFyIiAdbkujLcMiiA2DdXvUfp1LjyPlnw=="/>
    <x v="64"/>
    <s v="DUN00378 - Non-Medical Prescribing (SCQF 9)"/>
    <s v="Non-Medical Prescribing (SCQF 9)"/>
    <s v="PT (Part time)"/>
    <x v="1"/>
    <s v=""/>
    <s v="Supplementary Prescribing"/>
    <s v="University of Dundee"/>
    <s v="University of Dundee"/>
    <s v="Education officers"/>
    <x v="0"/>
  </r>
  <r>
    <x v="286"/>
    <s v="GtPfMvyV2w2I/Kjw/KhswpKDvW4/LC7PBCXP6+j9zJMU4ox6+gkv58HpYZhXjuRkm3Bh9lwwtpdBFgo0kU277A=="/>
    <x v="20"/>
    <s v="EDI00402 - Doctorate in Clinical Psychology (DClinPsychol)"/>
    <s v="Doctorate in Clinical Psychology (DClinPsychol)"/>
    <s v="FT (Full time)"/>
    <x v="8"/>
    <s v="Clinical psychologist"/>
    <s v=""/>
    <s v="University of Edinburgh"/>
    <s v="University of Edinburgh"/>
    <s v="Education administrators"/>
    <x v="0"/>
  </r>
  <r>
    <x v="287"/>
    <s v="nCzRFKRFmpBCVi/eKgsnD9CYO9m/L8bS9XEKxq48jGX6rWenP24oXNfMa3rbd+lKIy+N2NSWXGZn37MK7o5kXw=="/>
    <x v="20"/>
    <s v="EDI00403 - Doctorate in Clinical Psychology (DClinPsychol)"/>
    <s v="Doctorate in Clinical Psychology (DClinPsychol)"/>
    <s v="FLX (Flexible)"/>
    <x v="8"/>
    <s v="Clinical psychologist"/>
    <s v=""/>
    <s v="University of Edinburgh"/>
    <s v="University of Edinburgh"/>
    <s v="Education administrators"/>
    <x v="0"/>
  </r>
  <r>
    <x v="288"/>
    <s v="me5q7bZf29heT7aoZ25sayFycH1hHrJ8DaCSNhHgUu1SUSKxR9G+d7AojND7nPCPhitmo5cGT0v9gMiBncXeCQ=="/>
    <x v="188"/>
    <s v="EHU00398 - BSc (Hons) Operating Department Practice"/>
    <s v="BSc (Hons) Operating Department Practice"/>
    <s v="FT (Full time)"/>
    <x v="7"/>
    <s v=""/>
    <s v=""/>
    <s v="Edge Hill University"/>
    <s v="Edge Hill University"/>
    <s v="Education administrators"/>
    <x v="0"/>
  </r>
  <r>
    <x v="289"/>
    <s v="gUYskPxkvmM2Bf3Ae9USTYyCqJpgjUZpmCsIPHiFYrqxDuJXlU9MhI3pZqE98e+f8bEpbvR6Qa2j48XsRRst4w=="/>
    <x v="8"/>
    <s v="EHU00409 - Non-Medical Prescribing"/>
    <s v="Non-Medical Prescribing"/>
    <s v="PT (Part time)"/>
    <x v="1"/>
    <s v=""/>
    <s v="Supplementary Prescribing"/>
    <s v="Edge Hill University"/>
    <s v="Edge Hill University"/>
    <s v="Education administrators"/>
    <x v="0"/>
  </r>
  <r>
    <x v="290"/>
    <s v="n1YPaWSHejIibW8+UfU7kaXlwafoQcwV/NygzSNJvwPd5x32I8QQLPnbAQvaxuan/f7S9PHIubbSTBBJizVpDw=="/>
    <x v="60"/>
    <s v="EHU00410 - Diploma of Higher Education Paramedic Practice"/>
    <s v="Diploma of Higher Education Paramedic Practice"/>
    <s v="FT (Full time)"/>
    <x v="5"/>
    <s v=""/>
    <s v=""/>
    <s v="Edge Hill University"/>
    <s v="Edge Hill University"/>
    <s v="Education administrators"/>
    <x v="1"/>
  </r>
  <r>
    <x v="291"/>
    <s v="7Pi4Dly76OqKN4tp/ACYbSCbyQ6kfEzziRSzCU32+99sOJWvIy2wAHTr1FApU2vnn+yJcIVNtxB+6/LQ7tGIZQ=="/>
    <x v="8"/>
    <s v="EHU00411 - Non-Medical Prescribing (Level 6)"/>
    <s v="Non-Medical Prescribing (Level 6)"/>
    <s v="PT (Part time)"/>
    <x v="1"/>
    <s v=""/>
    <s v="Supplementary Prescribing, Independent Prescribing"/>
    <s v="Edge Hill University"/>
    <s v="Edge Hill University"/>
    <s v="Education administrators"/>
    <x v="0"/>
  </r>
  <r>
    <x v="292"/>
    <s v="oIb0v1bbZoHj37a4HN99Snq+J0Z/MK48AYPQEdtwdxaQiiYfEaDHT155cQTuFSamURylBBgJfb5HRqzqs6gvOQ=="/>
    <x v="8"/>
    <s v="EHU00412 - Non-Medical Prescribing (Level 7)"/>
    <s v="Non-Medical Prescribing (Level 7)"/>
    <s v="PT (Part time)"/>
    <x v="1"/>
    <s v=""/>
    <s v="Supplementary Prescribing, Independent Prescribing"/>
    <s v="Edge Hill University"/>
    <s v="Edge Hill University"/>
    <s v="Education administrators"/>
    <x v="0"/>
  </r>
  <r>
    <x v="293"/>
    <s v="jSWo5XcrMUCK6px1qJKIPxns2dMaAz1id32cijNGgwIgzWioIfW72y4oeTBeWwsvT8z9BCZm7UM5IExVhsq+uw=="/>
    <x v="189"/>
    <s v="EHU01762 - BSc (Hons) Paramedic Practice"/>
    <s v="BSc (Hons) Paramedic Practice"/>
    <s v="FT (Full time)"/>
    <x v="5"/>
    <s v=""/>
    <s v=""/>
    <s v="Edge Hill University"/>
    <s v="Edge Hill University"/>
    <s v="John Archibald"/>
    <x v="0"/>
  </r>
  <r>
    <x v="294"/>
    <s v="71NeNJSARU2+27x0M2RL1VTm7CCmxDEZydu245qFM8Tm/sqfdRCpA9zcO0lr5Un/R0+QNg4yn1WSBU5QlSJBjg=="/>
    <x v="190"/>
    <s v="EHU02236 - MSci Nurse Paramedic"/>
    <s v="MSci Nurse Paramedic"/>
    <s v="FT (Full time)"/>
    <x v="5"/>
    <s v=""/>
    <s v=""/>
    <s v="Edge Hill University"/>
    <s v="Edge Hill University"/>
    <s v="Alex Stride"/>
    <x v="0"/>
  </r>
  <r>
    <x v="295"/>
    <s v="PHmPBE6R9iCBAp7l1O0pWinBT2TuF3dky3VkpH7Fjca7uvku9qc4njpDvcOTLs7aT6eRLeXm0UWgxP1n0TzxqQ=="/>
    <x v="191"/>
    <s v="EHU02275 - BSc (Hons) Operating Department Practice Degree Apprenticeship"/>
    <s v="BSc (Hons) Operating Department Practice Degree Apprenticeship"/>
    <s v="FT (Full time)"/>
    <x v="7"/>
    <s v=""/>
    <s v=""/>
    <s v="Edge Hill University"/>
    <s v="Edge Hill University"/>
    <s v="Alex Stride"/>
    <x v="2"/>
  </r>
  <r>
    <x v="296"/>
    <s v="fHTQvdA2NVw27+u4I92ncOpg94DlXbzyFkBn2YZFuvDYW3omkjiGTI8hwkjnH3Cg5SR0WxAZ+yd3qnx5CdX1mg=="/>
    <x v="192"/>
    <s v="ESS00418 - BSc (Hons) Occupational Therapy"/>
    <s v="BSc (Hons) Occupational Therapy"/>
    <s v="PT (Part time)"/>
    <x v="12"/>
    <s v=""/>
    <s v=""/>
    <s v="University of Essex"/>
    <s v="University of Essex"/>
    <s v="Education administrators"/>
    <x v="1"/>
  </r>
  <r>
    <x v="297"/>
    <s v="E9tUCxVNfQQnYbZkj3NEmoZicm9wschkKOFu4+QLN3rhPXtPW5DFlTKRvtZtWTFoq7AdDXnZPMp5w9txa5yBuw=="/>
    <x v="193"/>
    <s v="ESS00419 - BSc (Hons) Physiotherapy"/>
    <s v="BSc (Hons) Physiotherapy"/>
    <s v="PT (Part time)"/>
    <x v="9"/>
    <s v=""/>
    <s v=""/>
    <s v="University of Essex"/>
    <s v="University of Essex"/>
    <s v="Education administrators"/>
    <x v="1"/>
  </r>
  <r>
    <x v="298"/>
    <s v="oRZO4rFmpJftxQX3sbwxXlnwOSWKY6UWJBzYod5mz+lU/eHk2qO7HKXIsG1xIzoVNEyddO5E9a6PG68Xm+d6GQ=="/>
    <x v="194"/>
    <s v="ESS00420 - Doctorate in Clinical Psychology (DClinPsy)"/>
    <s v="Doctorate in Clinical Psychology (DClinPsy)"/>
    <s v="FT (Full time)"/>
    <x v="8"/>
    <s v="Clinical psychologist"/>
    <s v=""/>
    <s v="University of Essex"/>
    <s v="University of Essex"/>
    <s v="Education administrators"/>
    <x v="0"/>
  </r>
  <r>
    <x v="299"/>
    <s v="cNgqTYGZHYgQCvNRBzGcuuKonJe7Pm9jiUuudEo1sHBwOCziMeBonWCdil4setty4jMJkrolOd2LdvMaxNzFrA=="/>
    <x v="195"/>
    <s v="ESS00423 - BSc (Hons) Biomedical Sciences (Integrated)"/>
    <s v="BSc (Hons) Biomedical Sciences (Integrated)"/>
    <s v="FT (Full time)"/>
    <x v="0"/>
    <s v=""/>
    <s v=""/>
    <s v="University of Essex"/>
    <s v="University of Essex"/>
    <s v="Education administrators"/>
    <x v="0"/>
  </r>
  <r>
    <x v="300"/>
    <s v="2YKjv6l30Fv5SevDbWsxNHrocjfn9SeC/XPnKChTIhUrWQo+C20LvgaTQZ/svTb8L535K1NAOdbkdUHhcIz4VQ=="/>
    <x v="196"/>
    <s v="ESS00426 - MSc Speech and Language Therapy (pre registration)"/>
    <s v="MSc Speech and Language Therapy (pre registration)"/>
    <s v="FTA (Full time accelerated)"/>
    <x v="10"/>
    <s v=""/>
    <s v=""/>
    <s v="University of Essex"/>
    <s v="University of Essex"/>
    <s v="Education administrators"/>
    <x v="0"/>
  </r>
  <r>
    <x v="301"/>
    <s v="wXVKu3k6MEK5Iqg/M3Te3AZ3/gxrAD5AkPE1y2+YuEfkTg8h/b3aZL7/cN416sVZnB4Jz75fFkjT1rz+ZMKW2g=="/>
    <x v="109"/>
    <s v="ESS00427 - MSc Physiotherapy (pre registration)"/>
    <s v="MSc Physiotherapy (pre registration)"/>
    <s v="FT (Full time)"/>
    <x v="9"/>
    <s v=""/>
    <s v=""/>
    <s v="University of Essex"/>
    <s v="University of Essex"/>
    <s v="Education administrators"/>
    <x v="0"/>
  </r>
  <r>
    <x v="302"/>
    <s v="1tHCBmPmhIzdWhqR7Z/GoP4q1n7pl77VTjNgzcazhhR089xS+0zLGlZWlu2O4IamOcXTbWpIwJHNgAVqOvYOOQ=="/>
    <x v="197"/>
    <s v="ESS00433 - MSc Occupational Therapy (Pre-registration)"/>
    <s v="MSc Occupational Therapy (Pre-registration)"/>
    <s v="FT (Full time)"/>
    <x v="12"/>
    <s v=""/>
    <s v=""/>
    <s v="University of Essex"/>
    <s v="University of Essex"/>
    <s v="Education administrators"/>
    <x v="0"/>
  </r>
  <r>
    <x v="303"/>
    <s v="Vm8sJK/AXQxxVetM3qN9Y7SY505rsWxnw8vfKi5aB7zs1MZUX3JnJ3znv369SEZ7Av1vds2dm4iNbfymEYYHMQ=="/>
    <x v="197"/>
    <s v="ESS00434 - Post Graduate Diploma in Occupational Therapy (Pre-registration)"/>
    <s v="Post Graduate Diploma in Occupational Therapy (Pre-registration)"/>
    <s v="FT (Full time)"/>
    <x v="12"/>
    <s v=""/>
    <s v=""/>
    <s v="University of Essex"/>
    <s v="University of Essex"/>
    <s v="Education administrators"/>
    <x v="0"/>
  </r>
  <r>
    <x v="304"/>
    <s v="X3ealWHt6FaQvTCoiHTz93O+3o0JLVZcoZzClQM2Uu+E/0qM6seO0wQ3xL7PQXJHlV9Z/SDkzCxqtRJ7u4ydKA=="/>
    <x v="109"/>
    <s v="ESS00435 - Post Graduate Diploma in Physiotherapy"/>
    <s v="Post Graduate Diploma in Physiotherapy"/>
    <s v="FT (Full time)"/>
    <x v="9"/>
    <s v=""/>
    <s v=""/>
    <s v="University of Essex"/>
    <s v="University of Essex"/>
    <s v="Education administrators"/>
    <x v="0"/>
  </r>
  <r>
    <x v="305"/>
    <s v="YxVJtXiuruVPKdWSNphncoxSJt1mN+RIKNMDU5WsgPL/IG/mRmC1gnQC1oKs+qpJv+VidmzL8dkzamB2EyQ3hA=="/>
    <x v="196"/>
    <s v="ESS00436 - Post Graduate Diploma in Speech and Language Therapy"/>
    <s v="Post Graduate Diploma in Speech and Language Therapy"/>
    <s v="FTA (Full time accelerated)"/>
    <x v="10"/>
    <s v=""/>
    <s v=""/>
    <s v="University of Essex"/>
    <s v="University of Essex"/>
    <s v="Education administrators"/>
    <x v="0"/>
  </r>
  <r>
    <x v="306"/>
    <s v="GSeX1zpntL4fV6HCjgk4wzk5/LE7BLRhC8GH5iWjUw8ud+Pkq5dsq1BJM0gq4pFHo1DzURSJkWk1wUmSBcYjew=="/>
    <x v="198"/>
    <s v="ESS01567 - BSc (Hons) Occupational Therapy"/>
    <s v="BSc (Hons) Occupational Therapy"/>
    <s v="FT (Full time)"/>
    <x v="12"/>
    <s v=""/>
    <s v=""/>
    <s v="University of Essex"/>
    <s v="University of Essex"/>
    <s v="Jamie Hunt"/>
    <x v="0"/>
  </r>
  <r>
    <x v="307"/>
    <s v="2MmmjkU1DanrmOm9inQwSFdKOpJvNBNkeSQetXwyyBI9NBuS6pkKGNQdNX9fHkzp3sh44TW4R6F1sqUJK2V6nQ=="/>
    <x v="197"/>
    <s v="ESS01570 - BSc (Hons) Physiotherapy"/>
    <s v="BSc (Hons) Physiotherapy"/>
    <s v="FT (Full time)"/>
    <x v="9"/>
    <s v=""/>
    <s v=""/>
    <s v="University of Essex"/>
    <s v="University of Essex"/>
    <s v="Jamie Hunt"/>
    <x v="0"/>
  </r>
  <r>
    <x v="308"/>
    <s v="M8uQXbj+bTkM6Hoa9oJpd2UaIttA6Gwiop1qofiJ9eU26MC5NPaS2bUX3dM0R5VBT3tbiYN6EJraHAkMv0rOMA=="/>
    <x v="199"/>
    <s v="ESS01659-BSc (Hons) Speech and Language Therapy"/>
    <s v="BSc (Hons) Speech and Language Therapy"/>
    <s v="FT (Full time)"/>
    <x v="10"/>
    <s v=""/>
    <s v=""/>
    <s v="University of Essex"/>
    <s v="University of Essex"/>
    <s v="John Archibald"/>
    <x v="0"/>
  </r>
  <r>
    <x v="309"/>
    <s v="0Mfm7ULpqBaABIPz16WLp2s/B8fQ9AdJ6qvqDgt6oq8dLt5arUoeAt71zJ7nxIzt23CleWIl7nmvSYbW7421Nw=="/>
    <x v="199"/>
    <s v="ESS01857-BSc (Hons) Speech and Language Therapy (Including Placement Year)"/>
    <s v="BSc (Hons) Speech and Language Therapy (Including Placement Year)"/>
    <s v="FT (Full time)"/>
    <x v="10"/>
    <s v=""/>
    <s v=""/>
    <s v="University of Essex"/>
    <s v="University of Essex"/>
    <s v="John Archibald"/>
    <x v="0"/>
  </r>
  <r>
    <x v="310"/>
    <s v="6+GZ1sBOCKd3Dj5/7BC9sa4UDE76qoBJI/44mIHKloByN4QhEU7ruYcy0/5xNagM2+dTDObLwrhf3FBesYHbwg=="/>
    <x v="199"/>
    <s v="ESS01858-BSc (Hons) Speech and Language Therapy (Including Year Abroad)"/>
    <s v="BSc (Hons) Speech and Language Therapy (Including Year Abroad)"/>
    <s v="FT (Full time)"/>
    <x v="10"/>
    <s v=""/>
    <s v=""/>
    <s v="University of Essex"/>
    <s v="University of Essex"/>
    <s v="John Archibald"/>
    <x v="0"/>
  </r>
  <r>
    <x v="311"/>
    <s v="qTtLuyeQ7m7+uLEE4tLv9GnnWrwvaF3+9+kMD+NGey7eXkWRJEpCC1iyJ6dkrkfzRSvDyocWiIrwYQYQztn0Mg=="/>
    <x v="200"/>
    <s v="ESS01939 - Practice Certificate in Supplementary and Independent Prescribing for PHs, CHs, RAs and PAs "/>
    <s v="Practice Certificate in Supplementary and Independent Prescribing for PHs, CHs, RAs and PAs"/>
    <s v="PT (Part time)"/>
    <x v="1"/>
    <s v=""/>
    <s v="Supplementary Prescribing, Independent Prescribing"/>
    <s v="University of Essex"/>
    <s v="University of Essex"/>
    <s v="John Archibald"/>
    <x v="0"/>
  </r>
  <r>
    <x v="312"/>
    <s v="fw8v47AnhTsG95TeWetPsaZqp8TWR5RlTCKtQ/V8/Hnl1VPXp+PL5cVTN8sPLN7IfbwfQwMdZo1I4yKdoZBmgg=="/>
    <x v="97"/>
    <s v="EXE00438 - Doctorate in Clinical Psychology"/>
    <s v="Doctorate in Clinical Psychology"/>
    <s v="FT (Full time)"/>
    <x v="8"/>
    <s v="Clinical psychologist"/>
    <s v=""/>
    <s v="University of Exeter"/>
    <s v="University of Exeter"/>
    <s v="Education administrators"/>
    <x v="0"/>
  </r>
  <r>
    <x v="313"/>
    <s v="XXcn4ArqgVJfYoQKdS2b+92nsxOrY4PV8UqpXVLHv/ff/1UWgXjzwAJLsPguBaHfnVZw7EWJ19WNOocte7r6bw=="/>
    <x v="201"/>
    <s v="EXE00440 - Educational, Child and Community Psychology (D.Ed.Psy)"/>
    <s v="Educational, Child and Community Psychology (D.Ed.Psy)"/>
    <s v="FT (Full time)"/>
    <x v="8"/>
    <s v="Educational psychologist"/>
    <s v=""/>
    <s v="University of Exeter"/>
    <s v="University of Exeter"/>
    <s v="Education administrators"/>
    <x v="0"/>
  </r>
  <r>
    <x v="314"/>
    <s v="KsC9Tl1lo1Qlb7W1uDSRwRRx/8n228mYZABPdV3ldCgIlL7W6kS/8HxHlrrTyS9n00sctMaopS7fhDPszh1MGQ=="/>
    <x v="202"/>
    <s v="EXE00441 - BSc (Hons) Medical Imaging (Diagnostic Radiography)"/>
    <s v="BSc (Hons) Medical Imaging (Diagnostic Radiography)"/>
    <s v="FT (Full time)"/>
    <x v="3"/>
    <s v="Diagnostic radiographer"/>
    <s v=""/>
    <s v="University of Exeter"/>
    <s v="University of Exeter"/>
    <s v="Education administrators"/>
    <x v="0"/>
  </r>
  <r>
    <x v="315"/>
    <s v="MrhXKXunHCKVwXCMsrK6dBkTd5PCkXcexJWXjsI4U5571+rnciQGBFhe10M11VLNtxN7pd29MCXhqKlq6vtvoA=="/>
    <x v="203"/>
    <s v="EXE02183-BSc (Hons) Diagnostic Radiography and Imaging"/>
    <s v="BSc (Hons) Diagnostic Radiography and Imaging"/>
    <s v="WBL (Work based learning)"/>
    <x v="3"/>
    <s v="Diagnostic radiographer"/>
    <s v=""/>
    <s v="University of Exeter"/>
    <s v="University of Exeter"/>
    <s v="Alex Stride"/>
    <x v="0"/>
  </r>
  <r>
    <x v="316"/>
    <s v="a6LNYxhf0GBLHPhwpx5OrzNrt8ZaHdDLDXX8RymPdwRSsPg5JH/LXAsoUpPzpjZu+GKJbgaxGppAkvqO/36tPw=="/>
    <x v="204"/>
    <s v="EXE02369-Practice Certificate in Independent/Supplementary Prescribing"/>
    <s v="Practice Certificate in Independent/Supplementary Prescribing"/>
    <s v="PT (Part time)"/>
    <x v="1"/>
    <s v=""/>
    <s v="Supplementary Prescribing, Independent Prescribing"/>
    <s v="University of Exeter"/>
    <s v="University of Exeter"/>
    <s v="Ann Faulkner"/>
    <x v="2"/>
  </r>
  <r>
    <x v="317"/>
    <s v="pVhL+aQxK+WQlIETw6CSYtdZgupizWnmHSODgTX3xCpS2ndnvBN2/NXUI3Brc1NjMkS2VRvOa3jPm5eiBppXoQ=="/>
    <x v="205"/>
    <s v="GCU00159 - BSc (Hons) Radiotherapy and Oncology"/>
    <s v="BSc (Hons) Radiotherapy and Oncology"/>
    <s v="FT (Full time)"/>
    <x v="3"/>
    <s v="Therapeutic radiographer"/>
    <s v=""/>
    <s v="Glasgow Caledonian University"/>
    <s v="Glasgow Caledonian University"/>
    <s v="Education officers"/>
    <x v="0"/>
  </r>
  <r>
    <x v="318"/>
    <s v="FYcIf2qgZw9WolnqurhZq3EUqxCS6y9Y6Sy7in+paHxzmGjSepniApAgJADHO8hFtqp/OFEkbeRG2vBQNtmYlw=="/>
    <x v="59"/>
    <s v="GCU00453 - BSc (Hons) Diagnostic Imaging"/>
    <s v="BSc (Hons) Diagnostic Imaging"/>
    <s v="FT (Full time)"/>
    <x v="3"/>
    <s v="Diagnostic radiographer"/>
    <s v=""/>
    <s v="Glasgow Caledonian University"/>
    <s v="Glasgow Caledonian University"/>
    <s v="Education officers"/>
    <x v="0"/>
  </r>
  <r>
    <x v="319"/>
    <s v="w2ySKousF8a4junWR88ziQ3Y2UpmntTxV/VXu+ioofPVFzdi+BGui9jIdpv5t9UM9PEiNZyNhNPW/sAqmmXJDg=="/>
    <x v="206"/>
    <s v="GCU00454 - MSc Physiotherapy (Pre-registration)"/>
    <s v="MSc Physiotherapy (Pre-registration)"/>
    <s v="FT (Full time)"/>
    <x v="9"/>
    <s v=""/>
    <s v=""/>
    <s v="Glasgow Caledonian University"/>
    <s v="Glasgow Caledonian University"/>
    <s v="Education officers"/>
    <x v="0"/>
  </r>
  <r>
    <x v="320"/>
    <s v="q2phYTH2JqBcbQ9smomx+O6rneNU4LtWC+rcHrEcfkJ8nNaRHkTpryT561Sq/tevEY9BikAdmHIgdN9fj37S3Q=="/>
    <x v="8"/>
    <s v="GCU00457 - BSc (Hons) Applied Biomedical Science"/>
    <s v="BSc (Hons) Applied Biomedical Science"/>
    <s v="FT (Full time)"/>
    <x v="0"/>
    <s v=""/>
    <s v=""/>
    <s v="Glasgow Caledonian University"/>
    <s v="Glasgow Caledonian University"/>
    <s v="Education officers"/>
    <x v="0"/>
  </r>
  <r>
    <x v="321"/>
    <s v="rZ4xsg8gUVcEfH6E1VmkB0IQZBL9x48L6eE90kYSFPPu/al2p8xc3QQ5+OHoFae+uacRJAen8kXhjx8wTGyKcA=="/>
    <x v="12"/>
    <s v="GCU00458 - BSc (Hons) Human Nutrition and Dietetics"/>
    <s v="BSc (Hons) Human Nutrition and Dietetics"/>
    <s v="FT (Full time)"/>
    <x v="11"/>
    <s v=""/>
    <s v=""/>
    <s v="Glasgow Caledonian University"/>
    <s v="Glasgow Caledonian University"/>
    <s v="Education officers"/>
    <x v="0"/>
  </r>
  <r>
    <x v="322"/>
    <s v="7cOLvB3vZOLJ6pzOlnB6oPipVDMyGPxVKyR4kC5bD6/sA6l+GDfqY6qTTF4Ou0XfXuqVaA/xoU+AxaQGEcM7iQ=="/>
    <x v="12"/>
    <s v="GCU00460 - MSc Dietetics"/>
    <s v="MSc Dietetics"/>
    <s v="FT (Full time)"/>
    <x v="11"/>
    <s v=""/>
    <s v=""/>
    <s v="Glasgow Caledonian University"/>
    <s v="Glasgow Caledonian University"/>
    <s v="Education officers"/>
    <x v="0"/>
  </r>
  <r>
    <x v="323"/>
    <s v="JmGSMDIiz1GFfef+l0/X7stmE+gBOFGz3tlk5BKOGQmmJDCMrCR/09J6P/kv0PclWVDiM17vPK4af9HY8MNlLA=="/>
    <x v="12"/>
    <s v="GCU00461 - MSc Dietetics"/>
    <s v="MSc Dietetics"/>
    <s v="PT (Part time)"/>
    <x v="11"/>
    <s v=""/>
    <s v=""/>
    <s v="Glasgow Caledonian University"/>
    <s v="Glasgow Caledonian University"/>
    <s v="Education officers"/>
    <x v="0"/>
  </r>
  <r>
    <x v="324"/>
    <s v="3yJ1EmB5lx7LBetDi2T7qIL8wG+0w3h/IW7IlMBxjBC/6uGPlVHuu1jL1DX2/7BZEhVvM/+VBsbOYqE7RwGhow=="/>
    <x v="207"/>
    <s v="GCU00462 - Pg Dip Dietetics (Pre-Registration)"/>
    <s v="Pg Dip Dietetics (Pre-Registration)"/>
    <s v="FT (Full time)"/>
    <x v="11"/>
    <s v=""/>
    <s v=""/>
    <s v="Glasgow Caledonian University"/>
    <s v="Glasgow Caledonian University"/>
    <s v="Education officers"/>
    <x v="1"/>
  </r>
  <r>
    <x v="325"/>
    <s v="JSXtS8u5LrYUNwi+PlqlHfpoNIo6jDF71tZA9Sa8Mlz0wo1Vze3sB0cIsHPBgrYFZs5lUNJrsztoKqjW1AXELg=="/>
    <x v="208"/>
    <s v="GCU00464 - BSc in Operating Department Practice"/>
    <s v="BSc in Operating Department Practice"/>
    <s v="FT (Full time)"/>
    <x v="7"/>
    <s v=""/>
    <s v=""/>
    <s v="Glasgow Caledonian University"/>
    <s v="Glasgow Caledonian University"/>
    <s v="Education officers"/>
    <x v="1"/>
  </r>
  <r>
    <x v="326"/>
    <s v="+1KIVQyKVV24l4xPmpJ+oxY9Zvy07X09E+6Jueo4UvUtlP/W2ShQYmpTyFL7Bo2EcBIZkOsuYaaietNELvl1Ww=="/>
    <x v="209"/>
    <s v="GCU00465 - D.Psych in Counselling Psychology"/>
    <s v="D.Psych in Counselling Psychology"/>
    <s v="FT (Full time)"/>
    <x v="8"/>
    <s v="Counselling psychologist"/>
    <s v=""/>
    <s v="Glasgow Caledonian University"/>
    <s v="Glasgow Caledonian University"/>
    <s v="Education officers"/>
    <x v="0"/>
  </r>
  <r>
    <x v="327"/>
    <s v="s3jqAKVG4QNRunzzDh8c5t3dm7f4GQB/tkUowgqEdtLhj4HUoc5cc5vM8Kv4E2pVJRA8KsJ4hT3SljWw2X6EIA=="/>
    <x v="209"/>
    <s v="GCU00466 - D.Psych in Counselling Psychology"/>
    <s v="D.Psych in Counselling Psychology"/>
    <s v="PT (Part time)"/>
    <x v="8"/>
    <s v="Counselling psychologist"/>
    <s v=""/>
    <s v="Glasgow Caledonian University"/>
    <s v="Glasgow Caledonian University"/>
    <s v="Education officers"/>
    <x v="0"/>
  </r>
  <r>
    <x v="328"/>
    <s v="5CE1z/0LeOF/WwMCnXGJvo5xhj8dEd97YNfarb+3+lRBa99jdfJLi9TnkBQ858PeponeUJ0kz9nQPmqowW5GZQ=="/>
    <x v="210"/>
    <s v="GCU00467 - Non-Medical Prescribing SCQF Level 10"/>
    <s v="Non-Medical Prescribing SCQF Level 10"/>
    <s v="PT (Part time)"/>
    <x v="1"/>
    <s v=""/>
    <s v="Supplementary Prescribing, Independent Prescribing"/>
    <s v="Glasgow Caledonian University"/>
    <s v="Glasgow Caledonian University"/>
    <s v="Education officers"/>
    <x v="1"/>
  </r>
  <r>
    <x v="329"/>
    <s v="FIqiYNa6MJ/AGFLuEUONt/tqvdQDfi+Ohfu1OoWbUg6yr4DD7iBnG5u1xShkLQG5I33dGnRKEK2n42g4tsEHSg=="/>
    <x v="211"/>
    <s v="GCU00468 - Non-Medical Prescribing SCQF Level 11"/>
    <s v="Non-Medical Prescribing SCQF Level 11"/>
    <s v="PT (Part time)"/>
    <x v="1"/>
    <s v=""/>
    <s v="Supplementary Prescribing, Independent Prescribing"/>
    <s v="Glasgow Caledonian University"/>
    <s v="Glasgow Caledonian University"/>
    <s v="Education officers"/>
    <x v="1"/>
  </r>
  <r>
    <x v="330"/>
    <s v="aECG2+HI87/kQa6/bzzGwcmyIwKsP4mWJRyO6vWwJ9E+PDFk/pngL1/I4AqeIDcpxz4WE1KdDGok4s5QxCpslg=="/>
    <x v="212"/>
    <s v="GCU00469 - Non-Medical Prescribing SCQF Level 9"/>
    <s v="Non-Medical Prescribing SCQF Level 9"/>
    <s v="PT (Part time)"/>
    <x v="1"/>
    <s v=""/>
    <s v="Supplementary Prescribing, Independent Prescribing"/>
    <s v="Glasgow Caledonian University"/>
    <s v="Glasgow Caledonian University"/>
    <s v="Education officers"/>
    <x v="1"/>
  </r>
  <r>
    <x v="331"/>
    <s v="xBLdNm6Y5ZKdxMXQoNmQbBeNUq9TCGvK2vYDuMbp3TIVSlQsVYf8lesneovUayOL6xCpsL7N25C0nQbdd9vvqg=="/>
    <x v="197"/>
    <s v="GCU00471 - MSc Occupational Therapy (Pre-registration)"/>
    <s v="MSc Occupational Therapy (Pre-registration)"/>
    <s v="FT (Full time)"/>
    <x v="12"/>
    <s v=""/>
    <s v=""/>
    <s v="Glasgow Caledonian University"/>
    <s v="Glasgow Caledonian University"/>
    <s v="Education officers"/>
    <x v="0"/>
  </r>
  <r>
    <x v="332"/>
    <s v="ndiXUTgwumrl8MZk7RlJc5yF7yU6/CRvWLdt9bd0/sI3l2mgCwzXbFlKNxOh9ZbmZ1uCeh9y813yDPXcDiyq8A=="/>
    <x v="213"/>
    <s v="GCU00473 - BSc (Hons) Occupational Therapy"/>
    <s v="BSc (Hons) Occupational Therapy"/>
    <s v="FT (Full time)"/>
    <x v="12"/>
    <s v=""/>
    <s v=""/>
    <s v="Glasgow Caledonian University"/>
    <s v="Glasgow Caledonian University"/>
    <s v="Education officers"/>
    <x v="0"/>
  </r>
  <r>
    <x v="333"/>
    <s v="/Paza2c5oOEAesbylLWBPU06gJwyyeofi0knIgui3HVgTnCwMP0emTgXP9wgriYmJsFkZQFC51F+meqUmRdgDw=="/>
    <x v="214"/>
    <s v="GCU00477 - BSc (Hons) Podiatry"/>
    <s v="BSc (Hons) Podiatry"/>
    <s v="FT (Full time)"/>
    <x v="13"/>
    <s v=""/>
    <s v="POM – Administration, POM - Sale / Supply (CH)"/>
    <s v="Glasgow Caledonian University"/>
    <s v="Glasgow Caledonian University"/>
    <s v="Education officers"/>
    <x v="0"/>
  </r>
  <r>
    <x v="334"/>
    <s v="bGuW4eSI/7pQP+e9+wAhNNC5MC0tUIRtJnmOGTUyjL6PoTS/lW8h9gDgQDxpdndyaMOZi4EH5kypz2sHdkdVEw=="/>
    <x v="206"/>
    <s v="GCU00478 - BSc (Hons) Physiotherapy"/>
    <s v="BSc (Hons) Physiotherapy"/>
    <s v="FT (Full time)"/>
    <x v="9"/>
    <s v=""/>
    <s v=""/>
    <s v="Glasgow Caledonian University"/>
    <s v="Glasgow Caledonian University"/>
    <s v="Education officers"/>
    <x v="0"/>
  </r>
  <r>
    <x v="335"/>
    <s v="Mb3ptcgn0m9i9S3UbwnvnJb1yCo64PO0eU3eVi7oq2LGoQPUbRv2+fjMByIeBaJYfX3DMlVCWexXlXjOL4Xiqg=="/>
    <x v="215"/>
    <s v="GCU01777 - Doctorate in Health Psychology"/>
    <s v="Doctorate in Health Psychology"/>
    <s v="FT (Full time)"/>
    <x v="8"/>
    <s v="Health psychologist"/>
    <s v=""/>
    <s v="Glasgow Caledonian University"/>
    <s v="Glasgow Caledonian University"/>
    <s v="Kristina Simakova"/>
    <x v="0"/>
  </r>
  <r>
    <x v="336"/>
    <s v="HnmTfJZHvXnV5lJlIiV8KEgC+zUfHlnpmcfES4q6f0XT+kCuttJlXikN7T3GZwKQaoJDc0pyz4bYuFqKFROKyQ=="/>
    <x v="216"/>
    <s v="GCU01778 - Doctorate in Sport and Exercise Psychology"/>
    <s v="Doctorate in Sport and Exercise Psychology"/>
    <s v="FT (Full time)"/>
    <x v="8"/>
    <s v="Sport and exercise psychologist"/>
    <s v=""/>
    <s v="Glasgow Caledonian University"/>
    <s v="Glasgow Caledonian University"/>
    <s v="Kristina Simakova"/>
    <x v="0"/>
  </r>
  <r>
    <x v="337"/>
    <s v="hZu7T1VwAkFcRA3yo5/GdUe4VOSsMPhzsdO1K08gm2h2bbIPY+yJTwKaucfhtCjy8f7lsE5xOM5pdRMTvgEldg=="/>
    <x v="216"/>
    <s v="GCU01781 - Doctorate in Sport and Exercise Psychology"/>
    <s v="Doctorate in Sport and Exercise Psychology"/>
    <s v="PT (Part time)"/>
    <x v="8"/>
    <s v="Sport and exercise psychologist"/>
    <s v=""/>
    <s v="Glasgow Caledonian University"/>
    <s v="Glasgow Caledonian University"/>
    <s v="Kristina Simakova"/>
    <x v="0"/>
  </r>
  <r>
    <x v="338"/>
    <s v="gqi4bKFvCOhOgQl360wK+nLvSc+KHvRkrWliqCjHa4GfE7LLa8NbGhpRQkydLCssQut8HNIzElb3WAQ7rY2sEQ=="/>
    <x v="215"/>
    <s v="GCU01782 - Doctorate in Health Psychology"/>
    <s v="Doctorate in Health Psychology"/>
    <s v="PT (Part time)"/>
    <x v="8"/>
    <s v="Health psychologist"/>
    <s v=""/>
    <s v="Glasgow Caledonian University"/>
    <s v="Glasgow Caledonian University"/>
    <s v="Kristina Simakova"/>
    <x v="0"/>
  </r>
  <r>
    <x v="339"/>
    <s v="X8Dfs4AgVoHOHbCCk2xxQHOxtVgKnMmQZ2XACyMdQ4iorrFpS1OLHkv0PHXJuIjsmPULEKQNa2SsaHlchauFQw=="/>
    <x v="217"/>
    <s v="GCU01783 - BSc Paramedic Science"/>
    <s v="BSc Paramedic Science"/>
    <s v="FT (Full time)"/>
    <x v="5"/>
    <s v=""/>
    <s v=""/>
    <s v="Glasgow Caledonian University"/>
    <s v="Glasgow Caledonian University"/>
    <s v="Sagitta Fernando"/>
    <x v="0"/>
  </r>
  <r>
    <x v="340"/>
    <s v="r0W9DmUmDjOXvQh0deNDObAZwGS9AUv6LP/mfG9IMmKNnfHMv1FkGivoTOJ7O/s8H+ZdalidMsrdGekH+LB7QA=="/>
    <x v="206"/>
    <s v="GCU01785 - Doctorate in Physiotherapy (Pre-registration)"/>
    <s v="Doctorate in Physiotherapy (Pre-registration)"/>
    <s v="FT (Full time)"/>
    <x v="9"/>
    <s v=""/>
    <s v=""/>
    <s v="Glasgow Caledonian University"/>
    <s v="Glasgow Caledonian University"/>
    <s v="John Archibald"/>
    <x v="0"/>
  </r>
  <r>
    <x v="341"/>
    <s v="kLlBo+R3bbSt2DwYz1nOFiL64GgteL/d/4mCPqFVhLqObV3If+lXz47xez6svHCbvIkHX1pAndPbSlyOA0dD1A=="/>
    <x v="218"/>
    <s v="GCU01910-CPD Cert Admin &amp; Use of Orthoptic Exemptions"/>
    <s v="CPD Cert Admin &amp; Use of Orthoptic Exemptions"/>
    <s v="PT (Part time)"/>
    <x v="1"/>
    <s v=""/>
    <s v="POM - Sale / Supply (OR)"/>
    <s v="Glasgow Caledonian University"/>
    <s v="Glasgow Caledonian University"/>
    <s v="Sagitta Fernando"/>
    <x v="0"/>
  </r>
  <r>
    <x v="342"/>
    <s v="6L565IiKwRznSX2EwvfEbWprvc2NQPZijBE9PE58v+G/gHGdpToF4F+PtKCkzAzoZTcNhDJjslk1qd2ZVgTedA=="/>
    <x v="218"/>
    <s v="GCU02006-BSc (Hons) Orthoptics"/>
    <s v="BSc (Hons) Orthoptics"/>
    <s v="FT (Full time)"/>
    <x v="14"/>
    <s v=""/>
    <s v="POM - Sale / Supply (OR)"/>
    <s v="Glasgow Caledonian University"/>
    <s v="Glasgow Caledonian University"/>
    <s v="Tracey Samuel-Smith"/>
    <x v="0"/>
  </r>
  <r>
    <x v="343"/>
    <s v="Y1QODsKsFl4yMbWYYO+/C9EdeO0MDmRGyiyHuFZqc8QvdrVFUUPdyeaKGeXNvRVwmmmpea0fSimEWaKvN08jnw=="/>
    <x v="219"/>
    <s v="GCU02398 - Prescribing for Healthcare Practitioners SCQF Level 9"/>
    <s v="Prescribing for Healthcare Practitioners SCQF Level 9"/>
    <s v="PT (Part time)"/>
    <x v="1"/>
    <s v=""/>
    <s v="Supplementary Prescribing, Independent Prescribing"/>
    <s v="Glasgow Caledonian University"/>
    <s v="Glasgow Caledonian University"/>
    <s v="Ann Faulkner"/>
    <x v="0"/>
  </r>
  <r>
    <x v="344"/>
    <s v="3imyMd1IX88fFahb6D0HZ/8jNcZd7RcONgN3WfMpuDZpymg9oEBHNgUJYwyKebxOjEkBMwWboC2+2mxLXd2bQw=="/>
    <x v="220"/>
    <s v="GCU02399 - Prescribing for Healthcare Practitioners SCQF Level 10"/>
    <s v="Prescribing for Healthcare Practitioners SCQF Level 10"/>
    <s v="PT (Part time)"/>
    <x v="1"/>
    <s v=""/>
    <s v="Supplementary Prescribing, Independent Prescribing"/>
    <s v="Glasgow Caledonian University"/>
    <s v="Glasgow Caledonian University"/>
    <s v="Ann Faulkner"/>
    <x v="0"/>
  </r>
  <r>
    <x v="345"/>
    <s v="IDLinNgO7Pm09qMxsjE2NC5quGJYrKiLnBbvKGFqzzijA0/hY4DYzL3vAwi/hl1ZgBbO9Tbn5bnJI/qZDrtjWw=="/>
    <x v="221"/>
    <s v="GCU02400 - Prescribing for Healthcare Practitioners SCQF Level 11"/>
    <s v="Prescribing for Healthcare Practitioners SCQF Level 11"/>
    <s v="PT (Part time)"/>
    <x v="1"/>
    <s v=""/>
    <s v="Supplementary Prescribing, Independent Prescribing"/>
    <s v="Glasgow Caledonian University"/>
    <s v="Glasgow Caledonian University"/>
    <s v="Ann Faulkner"/>
    <x v="0"/>
  </r>
  <r>
    <x v="346"/>
    <s v="/ImrgjEiFMGIZCnP91sb/13iyRgFRR++QyHR8Vz/63JUW2P/t7Pka7NVYmcolPmCA0suJkvMSK9kHiH6+6+oXw=="/>
    <x v="20"/>
    <s v="GLA00492 - Doctorate in Clinical Psychology (DClinPsy)"/>
    <s v="Doctorate in Clinical Psychology (DClinPsy)"/>
    <s v="FT (Full time)"/>
    <x v="8"/>
    <s v="Clinical psychologist"/>
    <s v=""/>
    <s v="University of Glasgow"/>
    <s v="University of Glasgow"/>
    <s v="Education administrators"/>
    <x v="0"/>
  </r>
  <r>
    <x v="347"/>
    <s v="k3ALyOWrrZ8m77eosYAU30UsYlJwRwWi2Evp30vkhOvmEPjpBbmUgMgmpKthO2sYGVO/AHaXFIucrI8IhwbLMQ=="/>
    <x v="222"/>
    <s v="GLO02029 - BSc (Hons) Paramedic Science"/>
    <s v="BSc (Hons) Paramedic Science"/>
    <s v="FT (Full time)"/>
    <x v="5"/>
    <s v=""/>
    <s v=""/>
    <s v="University of Gloucestershire"/>
    <s v="University of Gloucestershire"/>
    <s v="John Archibald"/>
    <x v="0"/>
  </r>
  <r>
    <x v="348"/>
    <s v="XGS4jsL1c1q+NlHBNwnCbqQcrUOd7xpjPLMEjnOXyciDF1z4H2DkR+MOl5O4eGRuCGpxh3J0CEHif7ViaffIQw=="/>
    <x v="223"/>
    <s v="GLO02090 - BSc (Hons) Physiotherapy"/>
    <s v="BSc (Hons) Physiotherapy"/>
    <s v="FT (Full time)"/>
    <x v="9"/>
    <s v=""/>
    <s v=""/>
    <s v="University of Gloucestershire"/>
    <s v="University of Gloucestershire"/>
    <s v="Ann Faulkner"/>
    <x v="0"/>
  </r>
  <r>
    <x v="349"/>
    <s v="q73sZvqNP/7yk9hxjPobSRoa73j6c9WwrTPP+ah2mNKtSD+045MVpoNt9ozGzg38xMeU/nYxQmywFTxbo5+InA=="/>
    <x v="224"/>
    <s v="GLO02136 - Independent Non-medical Prescriber"/>
    <s v="Independent Non-medical Prescriber"/>
    <s v="PT (Part time)"/>
    <x v="1"/>
    <s v=""/>
    <s v="Supplementary Prescribing, Independent Prescribing"/>
    <s v="University of Gloucestershire"/>
    <s v="University of Gloucestershire"/>
    <s v="Alex Stride"/>
    <x v="0"/>
  </r>
  <r>
    <x v="350"/>
    <s v="SHg2hnxfUppht9xa7Gkka1FBbv8OLbVBuZ0Ho/XzadyG0BnzPyCbXyh73FkKWVE85IAntuqB9sqCTMmF7g+Jsw=="/>
    <x v="225"/>
    <s v="GLO02286 - BSc (Hons) Operating Department Practice"/>
    <s v="BSc (Hons) Operating Department Practice"/>
    <s v="FT (Full time)"/>
    <x v="7"/>
    <s v=""/>
    <s v=""/>
    <s v="University of Gloucestershire"/>
    <s v="University of Gloucestershire"/>
    <s v="Ann Faulkner"/>
    <x v="2"/>
  </r>
  <r>
    <x v="351"/>
    <s v="aGiukG4prLAvEoKYNFzFOMQ0v2qZT7Yh8+Vh0pE7j+ZHGlaVsNRlZ0jrY2KkJ6VJl/iIXZqhW8PtKAYL8RCEpw=="/>
    <x v="226"/>
    <s v="GLO02287 - Operating Department Practice Degree Apprenticeship"/>
    <s v="Operating Department Practice Degree Apprenticeship"/>
    <s v="FT (Full time)"/>
    <x v="7"/>
    <s v=""/>
    <s v=""/>
    <s v="University of Gloucestershire"/>
    <s v="University of Gloucestershire"/>
    <s v="Ann Faulkner"/>
    <x v="2"/>
  </r>
  <r>
    <x v="352"/>
    <s v="gD2V7NT7XPF7OtYak0Hn6tyQuDLBQcX0Lu7GoMugUddIihUdw7tA2vnOHvL+V0FPkWUUdO6TWQkz3pjWMTm10g=="/>
    <x v="227"/>
    <s v="GLO02289 - BSc (Hons) Diagnostic Radiography"/>
    <s v="BSc (Hons) Diagnostic Radiography"/>
    <s v="FT (Full time)"/>
    <x v="3"/>
    <s v="Diagnostic radiographer"/>
    <s v=""/>
    <s v="University of Gloucestershire"/>
    <s v="University of Gloucestershire"/>
    <s v="Ann Faulkner"/>
    <x v="2"/>
  </r>
  <r>
    <x v="353"/>
    <s v="c9e4awwWx6TJc+z7kHnctIEildUM4aNnc2xCmTZOSZmwLXiCU7wK+D/+/T6p+YHnJMXXE/5DIqvm2aBR3EdA3Q=="/>
    <x v="228"/>
    <s v="GLO02290 - Diagnostic Radiography Degree Apprenticeship"/>
    <s v="Diagnostic Radiography Degree Apprenticeship"/>
    <s v="WBL (Work based learning)"/>
    <x v="3"/>
    <s v="Diagnostic radiographer"/>
    <s v=""/>
    <s v="University of Gloucestershire"/>
    <s v="University of Gloucestershire"/>
    <s v="Ann Faulkner"/>
    <x v="2"/>
  </r>
  <r>
    <x v="354"/>
    <s v="/4BzC+Plg1mVWZvUqfvdDSkHFCp1aqbwdUi6QVv4AFinsTOgmQckivfUHtn+CCijf9u+6pDX7ftEYoLNFCNspQ=="/>
    <x v="229"/>
    <s v="GLO02360 - MSc Physiotherapy (pre-registration)"/>
    <s v="MSc Physiotherapy (pre-registration)"/>
    <s v="FT (Full time)"/>
    <x v="9"/>
    <s v=""/>
    <s v=""/>
    <s v="University of Gloucestershire"/>
    <s v="University of Gloucestershire"/>
    <s v="Ann Faulkner"/>
    <x v="2"/>
  </r>
  <r>
    <x v="355"/>
    <s v="LWI053m5p6DzmuSHSHlFp8M8lYjf9wUoKwyBGqx8GMu24VgXn+y+6m7nEXbr4GEdYgTKLAbDUwq2RoU2XrnkMQ=="/>
    <x v="230"/>
    <s v="GLY00494 - BSc (Hons) Occupational Therapy"/>
    <s v="BSc (Hons) Occupational Therapy"/>
    <s v="FT (Full time)"/>
    <x v="12"/>
    <s v=""/>
    <s v=""/>
    <s v="Glyndwr University"/>
    <s v="Glyndwr University"/>
    <s v="Education officers"/>
    <x v="0"/>
  </r>
  <r>
    <x v="356"/>
    <s v="8OiknLnjTnxcEIbQ3mwkD+67kzQTrwfHUYZ0bniF417yp8fQff7/J9vJKCDqkRWzD4JnJyN3pEgBVa1ruAA5sA=="/>
    <x v="49"/>
    <s v="GLY00496 - Prof Cert (Practice Certificate In Independent and Supplementary Prescribing for AHP’s at level 7)"/>
    <s v="Prof Cert (Practice Certificate In Independent and Supplementary Prescribing for AHP’s at level 7)"/>
    <s v="PT (Part time)"/>
    <x v="1"/>
    <s v=""/>
    <s v="Supplementary Prescribing, Independent Prescribing"/>
    <s v="Glyndwr University"/>
    <s v="Glyndwr University"/>
    <s v="Education officers"/>
    <x v="0"/>
  </r>
  <r>
    <x v="357"/>
    <s v="x453gpVbKKUx4+G5OnOG2MTKCb6bdUl9/RntEyoAGuUU9EOhpdu/dvLZWDBSn9VKY/nEaP/PneXfG8bOvn9fWw=="/>
    <x v="49"/>
    <s v="GLY00831 - Professional Certificate (Practice Certificate in Supplementary Prescribing for AHPs at level 7)"/>
    <s v="Professional Certificate (Practice Certificate in Supplementary Prescribing for AHPs at level 7)"/>
    <s v="PT (Part time)"/>
    <x v="1"/>
    <s v=""/>
    <s v="Supplementary Prescribing"/>
    <s v="Glyndwr University"/>
    <s v="Glyndwr University"/>
    <s v="Education officers"/>
    <x v="0"/>
  </r>
  <r>
    <x v="358"/>
    <s v="yytoMjA9hwoSIMCSmlmOlhIFOrdiRKYyQDPiP10w1MQdFpeH/Bo8z5/vp/pCLad1PB713wUd39TT5GmlKb9o3w=="/>
    <x v="49"/>
    <s v="GLY00832 - Professional Certificate (Practice Certificate in Supplementary Prescribing for AHPs at level 6)"/>
    <s v="Professional Certificate (Practice Certificate in Supplementary Prescribing for AHPs at level 6)"/>
    <s v="PT (Part time)"/>
    <x v="1"/>
    <s v=""/>
    <s v="Supplementary Prescribing"/>
    <s v="Glyndwr University"/>
    <s v="Glyndwr University"/>
    <s v="Education officers"/>
    <x v="0"/>
  </r>
  <r>
    <x v="359"/>
    <s v="QbYQ6uyJ5z89VqePn92GH32OUR8XrbJTWZ2Ays9ul8JFLV3wCL8PGVCTxxTUtafy7uBYsGvrWPwIHtGlOwVpKA=="/>
    <x v="231"/>
    <s v="GLY02114 - BSc (Hons) Physiotherapy"/>
    <s v="BSc (Hons) Physiotherapy"/>
    <s v="FT (Full time)"/>
    <x v="9"/>
    <s v=""/>
    <s v=""/>
    <s v="Glyndwr University"/>
    <s v="Glyndwr University"/>
    <s v="Alex Stride"/>
    <x v="0"/>
  </r>
  <r>
    <x v="360"/>
    <s v="RsmTAxIG60oG6VEBcx8jwSMExG12GrrJQ1elxONJr9mbhtXATQk6agJdYC0V1cdjNxmP/dcdF7tJo3Bse/74EQ=="/>
    <x v="232"/>
    <s v="GLY02143 - BSc (Hons) Occupational Therapy"/>
    <s v="BSc (Hons) Occupational Therapy"/>
    <s v="PT (Part time)"/>
    <x v="12"/>
    <s v=""/>
    <s v=""/>
    <s v="Glyndwr University"/>
    <s v="Glyndwr University"/>
    <s v="Ann Faulkner"/>
    <x v="0"/>
  </r>
  <r>
    <x v="361"/>
    <s v="btlIHdyqu+vKH7HKBD9ihhOIHR7SgmlcGGQyVkLF7+zA0TwwmvNc9c6LhJ9Xzhe913p6kI77kAB8rc5Gaoimhw=="/>
    <x v="233"/>
    <s v="GOL00498 - MA Art Psychotherapy"/>
    <s v="MA Art Psychotherapy"/>
    <s v="FT (Full time)"/>
    <x v="4"/>
    <s v="Art therapy"/>
    <s v=""/>
    <s v="Goldsmiths, University of London"/>
    <s v="Goldsmiths, University of London"/>
    <s v="Education officers"/>
    <x v="0"/>
  </r>
  <r>
    <x v="362"/>
    <s v="KuSXVtLlN9ygnsK5I9i9/MKBeDmmq87PERaveXVkB7hxuoFF8AxQOoAeGXdMM5G4sq+8oo/XZCy7IPFLbp0+eQ=="/>
    <x v="233"/>
    <s v="GOL00499 - MA Art Psychotherapy"/>
    <s v="MA Art Psychotherapy"/>
    <s v="PT (Part time)"/>
    <x v="4"/>
    <s v="Art therapy"/>
    <s v=""/>
    <s v="Goldsmiths, University of London"/>
    <s v="Goldsmiths, University of London"/>
    <s v="Education officers"/>
    <x v="0"/>
  </r>
  <r>
    <x v="363"/>
    <s v="tsa/kPDtJjKTb8G/rLrNDCNWt+Oa4vu6x6Pr0vZDRMpy9GR2clkF689x5yUIpgFmuAsMwdONbOXsR3I/Dd0viQ=="/>
    <x v="234"/>
    <s v="GRE00508 - BSc (Hons) Paramedic Science"/>
    <s v="BSc (Hons) Paramedic Science"/>
    <s v="FT (Full time)"/>
    <x v="5"/>
    <s v=""/>
    <s v=""/>
    <s v="University of Greenwich"/>
    <s v="University of Greenwich"/>
    <s v="Education officers"/>
    <x v="0"/>
  </r>
  <r>
    <x v="364"/>
    <s v="N6v921y/IrtPql503lN95hwCGP64tbjkNLJxSbFmvB0D4S0tsmI1MmYgOPC0N0bH+OrkE2WjZ7g3EaMseBBtfQ=="/>
    <x v="234"/>
    <s v="GRE00509 - BSc (Hons) Paramedic Science (London)"/>
    <s v="BSc (Hons) Paramedic Science (London)"/>
    <s v="FT (Full time)"/>
    <x v="5"/>
    <s v=""/>
    <s v=""/>
    <s v="University of Greenwich"/>
    <s v="University of Greenwich"/>
    <s v="Education officers"/>
    <x v="0"/>
  </r>
  <r>
    <x v="365"/>
    <s v="/qDg2LP8lKWaoeZM2sA2qZX7hHtKAykfAO4Kqk+Yn3h4c38Z2rjfb3kn2DlRNR22gBxwugERmYsmJnUSzPXQTw=="/>
    <x v="29"/>
    <s v="GRE00510 - Pg Dip Speech and Language Therapy"/>
    <s v="Pg Dip Speech and Language Therapy"/>
    <s v="FT (Full time)"/>
    <x v="10"/>
    <s v=""/>
    <s v=""/>
    <s v="University of Greenwich"/>
    <s v="CCCU and University of Greenwich"/>
    <s v="Education officers"/>
    <x v="0"/>
  </r>
  <r>
    <x v="366"/>
    <s v="mvIppgNUezNm/zcCqV1fEuqXJ1DreISCIVy2yYyCkWE4ZNfHb5Y2cCWB6ON6Dr4pgSXgVwlgklccmOTmzgSOeA=="/>
    <x v="235"/>
    <s v="GRE02370 - Non-Medical Prescribing"/>
    <s v="Non-Medical Prescribing"/>
    <s v="PT (Part time)"/>
    <x v="1"/>
    <s v=""/>
    <s v="Supplementary Prescribing, Independent Prescribing"/>
    <s v="University of Greenwich"/>
    <s v="University of Greenwich"/>
    <s v="Ann Faulkner"/>
    <x v="2"/>
  </r>
  <r>
    <x v="367"/>
    <s v="FhezzcPywEpJqpfVkbaBySOTJINzTaHI1fV7s54HuxzqauJlCs+ie0jPlwedjB2WHBpoO+sZ6y5/gTWe1sv34Q=="/>
    <x v="236"/>
    <s v="GRE02380 - BSc (Hons) Operating Department Practitioner"/>
    <s v="BSc (Hons) Operating Department Practitioner"/>
    <s v="FT (Full time)"/>
    <x v="7"/>
    <s v=""/>
    <s v=""/>
    <s v="University of Greenwich"/>
    <s v="University of Greenwich"/>
    <s v="Sagitta Fernando"/>
    <x v="2"/>
  </r>
  <r>
    <x v="368"/>
    <s v="yKLnkx9P2yR8I3qtr5bE3L7jZ7ezkWyXP1IsVsrcuhI55/kdeG2VJhGJUxiqymi6Pl7+8ZDKb2zxM5sCfvatiQ=="/>
    <x v="237"/>
    <s v="GRE02381 - BSc (Hons) Operating Department Practitioner"/>
    <s v="BSc (Hons) Operating Department Practitioner"/>
    <s v="PT (Part time)"/>
    <x v="7"/>
    <s v=""/>
    <s v=""/>
    <s v="University of Greenwich"/>
    <s v="University of Greenwich"/>
    <s v="Sagitta Fernando"/>
    <x v="2"/>
  </r>
  <r>
    <x v="369"/>
    <s v="T2Urpak2hucE9lm4UuxDdd9ptZKJiowLl0cPDWlKmYuMWgPD5DDEwxrqAwpesTFUu1+N85lDz/l92xGfHB8tMQ=="/>
    <x v="238"/>
    <s v="GRE02387-BSc (Hons) Operating Department Practitioner (Degree Apprenticeship)"/>
    <s v="BSc (Hons) Operating Department Practitioner (Degree Apprenticeship)"/>
    <s v="FT (Full time)"/>
    <x v="12"/>
    <s v=""/>
    <s v=""/>
    <s v="University of Greenwich"/>
    <s v="University of Greenwich"/>
    <s v="Sagitta Fernando"/>
    <x v="2"/>
  </r>
  <r>
    <x v="370"/>
    <s v="XGRESB8k4dj3qptOz83ISjYbK6ENIyVF6WefQh3KNeXW7RmALyY21RPKhkUJjhrMlechBACmC1+G6WiZAxCkQg=="/>
    <x v="239"/>
    <s v="GRE02388-BSc (Hons) Operating Department Practitioner (Degree Apprenticeship)"/>
    <s v="BSc (Hons) Operating Department Practitioner (Degree Apprenticeship)"/>
    <s v="PT (Part time)"/>
    <x v="7"/>
    <s v=""/>
    <s v=""/>
    <s v="University of Greenwich"/>
    <s v="University of Greenwich"/>
    <s v="Sagitta Fernando"/>
    <x v="2"/>
  </r>
  <r>
    <x v="371"/>
    <s v="YUJLTyrtH6VS/vyKLlsHx2HLoYitkMmOUSz6ODfh5m8gH9jO47Y1iBqcOyoQuKrRs54mApOmaHjtTFrElayUAw=="/>
    <x v="49"/>
    <s v="GUI00518 - MA Music Therapy"/>
    <s v="MA Music Therapy"/>
    <s v="FT (Full time)"/>
    <x v="4"/>
    <s v="Music therapy"/>
    <s v=""/>
    <s v="Guildhall School of Music and Drama"/>
    <s v="Guildhall School of Music and Drama"/>
    <s v="Education officers"/>
    <x v="0"/>
  </r>
  <r>
    <x v="372"/>
    <s v="+6/nxffN34BMZd/XRvXaFM22Xm1RXdTySlDm083Y5btr7fcdrol33/51Rmp0xp2nmWw0Q3dRAK0U2PVcGLudrg=="/>
    <x v="240"/>
    <s v="HER00524 - Doctorate in Clinical Psychology (DClinPsy)"/>
    <s v="Doctorate in Clinical Psychology (DClinPsy)"/>
    <s v="FT (Full time)"/>
    <x v="8"/>
    <s v="Clinical psychologist"/>
    <s v=""/>
    <s v="University of Hertfordshire"/>
    <s v="University of Hertfordshire"/>
    <s v="Education officers"/>
    <x v="0"/>
  </r>
  <r>
    <x v="373"/>
    <s v="XHItjnUW3RzBV4XW5VHJERFrBsQ3/FWo2Thr4EnOw1zpLNMKQijyf8CdEf/uSScyJPQuuagZZSVVwLEkuBaeBw=="/>
    <x v="130"/>
    <s v="HER00525 - Practice Certificate in Independent Prescribing for Allied Health Professionals "/>
    <s v="Practice Certificate in Independent Prescribing for Allied Health Professionals"/>
    <s v="PT (Part time)"/>
    <x v="1"/>
    <s v=""/>
    <s v="Supplementary Prescribing, Independent Prescribing"/>
    <s v="University of Hertfordshire"/>
    <s v="University of Hertfordshire"/>
    <s v="Education officers"/>
    <x v="0"/>
  </r>
  <r>
    <x v="374"/>
    <s v="7nVS6jwMa7mmPtttXvIiaLt6KYra/c+0EF3NXUAXvglD015B3KYBFyUsL7qXvxUIXNwkiBD7ahr8UZuWvbJm8g=="/>
    <x v="130"/>
    <s v="HER00530 - Practice Certificate in Supplementary Prescribing for Diagnostic Radiographers and Dietitians "/>
    <s v="Practice Certificate in Supplementary Prescribing for Diagnostic Radiographers and Dietitians"/>
    <s v="PT (Part time)"/>
    <x v="1"/>
    <s v=""/>
    <s v="Supplementary Prescribing"/>
    <s v="University of Hertfordshire"/>
    <s v="University of Hertfordshire"/>
    <s v="Education officers"/>
    <x v="0"/>
  </r>
  <r>
    <x v="375"/>
    <s v="Z7JI0X6Az1xZvZxCRKBn0nXq54CJmO6Bax39BLCrV6ygFcSgcqML+DIlltQZ7ZQlM8kgarTSRbZpdhkXmo61Qw=="/>
    <x v="27"/>
    <s v="HER00532 - BSc (Hons) Diagnostic Radiography and Imaging"/>
    <s v="BSc (Hons) Diagnostic Radiography and Imaging"/>
    <s v="FT (Full time)"/>
    <x v="3"/>
    <s v="Diagnostic radiographer"/>
    <s v=""/>
    <s v="University of Hertfordshire"/>
    <s v="University of Hertfordshire"/>
    <s v="Education officers"/>
    <x v="0"/>
  </r>
  <r>
    <x v="376"/>
    <s v="hbwrz1nFBoRAjedVU4+bnc+GuM6ZcfSlIqLWUESqrZh4dMPiFcQpauf4yWOsyJP5MPoBR6bJXIcKj19fIWBWGQ=="/>
    <x v="241"/>
    <s v="HER00534 - BSc (Hons) Physiotherapy"/>
    <s v="BSc (Hons) Physiotherapy"/>
    <s v="FT (Full time)"/>
    <x v="9"/>
    <s v=""/>
    <s v=""/>
    <s v="University of Hertfordshire"/>
    <s v="University of Hertfordshire"/>
    <s v="Education officers"/>
    <x v="0"/>
  </r>
  <r>
    <x v="377"/>
    <s v="4Ve530s7j2Vpo0bE7lecbDj84gYE+Qdjwe1LZxSC5Om6ankAZ+HtBWz1sBUWez8HIelErRxKcnoN5zx/0BvEqw=="/>
    <x v="242"/>
    <s v="HER00535 - BSc (Hons) Paramedic Science"/>
    <s v="BSc (Hons) Paramedic Science"/>
    <s v="FT (Full time)"/>
    <x v="5"/>
    <s v=""/>
    <s v=""/>
    <s v="University of Hertfordshire"/>
    <s v="University of Hertfordshire"/>
    <s v="Education officers"/>
    <x v="0"/>
  </r>
  <r>
    <x v="378"/>
    <s v="6nP2AeYHBuEE/Hu8FKKzXBTuzcs9iJln/tXEU2ToxY7ihNeEsERJKC2ilTGksWr/CyZgW4CU8EJ0yOIOWwBFuw=="/>
    <x v="181"/>
    <s v="HER00536 - BSc (Hons) Radiotherapy and Oncology"/>
    <s v="BSc (Hons) Radiotherapy and Oncology"/>
    <s v="FT (Full time)"/>
    <x v="3"/>
    <s v="Therapeutic radiographer"/>
    <s v=""/>
    <s v="University of Hertfordshire"/>
    <s v="University of Hertfordshire"/>
    <s v="Education officers"/>
    <x v="0"/>
  </r>
  <r>
    <x v="379"/>
    <s v="DzXnmKcITWdcRffojH05XGac4HNRx2Mt3ln4rhPnD8YM6xPqsaj8XHJ5k8bRtURIfaYVYAVrTV2r/cJiFmJ+dg=="/>
    <x v="243"/>
    <s v="HER00538 - BSc (Hons) Healthcare Science (Life Sciences)"/>
    <s v="BSc (Hons) Healthcare Science (Life Sciences)"/>
    <s v="FT (Full time)"/>
    <x v="0"/>
    <s v=""/>
    <s v=""/>
    <s v="University of Hertfordshire"/>
    <s v="University of Hertfordshire"/>
    <s v="Education officers"/>
    <x v="1"/>
  </r>
  <r>
    <x v="380"/>
    <s v="uvLHRdUEqruEY23PfuqKPwkOgG/le/3dXqqgv54SZiegidVo0D/K5h86PaHk8ylw7fg6Pz0tKPJvl1YGaNI8aQ=="/>
    <x v="244"/>
    <s v="HER00542 - MA Art Therapy"/>
    <s v="MA Art Therapy"/>
    <s v="FT (Full time)"/>
    <x v="4"/>
    <s v="Art therapy"/>
    <s v=""/>
    <s v="University of Hertfordshire"/>
    <s v="University of Hertfordshire"/>
    <s v="Education officers"/>
    <x v="0"/>
  </r>
  <r>
    <x v="381"/>
    <s v="UgiY/kuRKXQY8HaJmqpjSYbG1GKJzAp3JLzMyGVaDZ8FfBvGnkG8PqWzD7QFHh4b3APLrPEU4dsWEqtg6yU6Dw=="/>
    <x v="245"/>
    <s v="HER00543 - MA Art Therapy"/>
    <s v="MA Art Therapy"/>
    <s v="PT (Part time)"/>
    <x v="4"/>
    <s v="Art therapy"/>
    <s v=""/>
    <s v="University of Hertfordshire"/>
    <s v="University of Hertfordshire"/>
    <s v="Education officers"/>
    <x v="0"/>
  </r>
  <r>
    <x v="382"/>
    <s v="0/SKzJ0021bi+F6bw2QIs25RIHXoCnP5KtvEld8r302JgUYf+8AGnMTBeuVpNvjdu5UBEUbXj5CANlMnFWm3Nw=="/>
    <x v="246"/>
    <s v="HER00547 - BSc (Hons) Dietetics"/>
    <s v="BSc (Hons) Dietetics"/>
    <s v="FT (Full time)"/>
    <x v="11"/>
    <s v=""/>
    <s v=""/>
    <s v="University of Hertfordshire"/>
    <s v="University of Hertfordshire"/>
    <s v="Education officers"/>
    <x v="0"/>
  </r>
  <r>
    <x v="383"/>
    <s v="oCFSuKr6tiOsB5MZ3TArMuo6mLp/0TmUkm+5MLHgnkbPX/IWc3tvkJuPAT5R2MIWX1079/m6HzVhAwAs9DQ0Jw=="/>
    <x v="247"/>
    <s v="HER02227 - BSc (Hons) Occupational Therapy  (Degree Apprenticeship)"/>
    <s v="BSc (Hons) Occupational Therapy  (Degree Apprenticeship)"/>
    <s v="WBL (Work based learning)"/>
    <x v="12"/>
    <s v=""/>
    <s v=""/>
    <s v="University of Hertfordshire"/>
    <s v="University of Hertfordshire"/>
    <s v="Alex Stride"/>
    <x v="0"/>
  </r>
  <r>
    <x v="384"/>
    <s v="mnncO+RnWGiGsJ9AfKPNpqSrVvxKqJzHmCb+7lk1pXdqSiGxhzfSiJ6487ShqSlFWRf97frJIDG8ntMxXma9Pw=="/>
    <x v="248"/>
    <s v="HHL00549 - Award in Hearing Aid Dispensing Competence"/>
    <s v="Award in Hearing Aid Dispensing Competence"/>
    <s v="WBL (Work based learning)"/>
    <x v="6"/>
    <s v=""/>
    <s v=""/>
    <s v="Hidden Hearing Limited"/>
    <s v="Hidden Hearing Limited"/>
    <s v="Education officers"/>
    <x v="0"/>
  </r>
  <r>
    <x v="385"/>
    <s v="t9ljyK3MAx176RcljR3WfIcLxvJB8H9dQR+CPNePNs2Q5UaSDMyhXqRsXZtlF6lV70yquX1/mF8343z2+046Fg=="/>
    <x v="249"/>
    <s v="HUD00558 - BSc (Hons) Operating Department Practice"/>
    <s v="BSc (Hons) Operating Department Practice"/>
    <s v="FT (Full time)"/>
    <x v="7"/>
    <s v=""/>
    <s v=""/>
    <s v="University of Huddersfield"/>
    <s v="University of Huddersfield"/>
    <s v="Education officers"/>
    <x v="0"/>
  </r>
  <r>
    <x v="386"/>
    <s v="Tvk/6iUCXID/bLl9Kkd8e23ow3KmtzALzfTTDnRdxKUps+F/fNOqmDX0Eb8DLaFRTQDQxNv3rbVhcStSL16CCA=="/>
    <x v="250"/>
    <s v="HUD00562 - BSc (Hons) Occupational Therapy"/>
    <s v="BSc (Hons) Occupational Therapy"/>
    <s v="FT (Full time)"/>
    <x v="12"/>
    <s v=""/>
    <s v=""/>
    <s v="University of Huddersfield"/>
    <s v="University of Huddersfield"/>
    <s v="Education officers"/>
    <x v="0"/>
  </r>
  <r>
    <x v="387"/>
    <s v="yo8mgTjj6R4Hhl1ghrSV4xsa3SF97QoYxj4Qal1Gj+tWvu2NRj6sTE6Ya0YwfxwYkK4ejUfuRO4EGg4g+RgXow=="/>
    <x v="251"/>
    <s v="HUD00563 - BSc (Hons) Podiatry"/>
    <s v="BSc (Hons) Podiatry"/>
    <s v="FT (Full time)"/>
    <x v="13"/>
    <s v=""/>
    <s v="POM – Administration, POM - Sale / Supply (CH)"/>
    <s v="University of Huddersfield"/>
    <s v="University of Huddersfield"/>
    <s v="Education officers"/>
    <x v="0"/>
  </r>
  <r>
    <x v="388"/>
    <s v="zcHnhrQltvtDGQT3LbqNSq80jb/7KNQOHjk3UyHG7XwJrGzfiHmYdB4TswCCGOdiK31BopIyg/BrIBH3ZcOQew=="/>
    <x v="252"/>
    <s v="HUD00564 - BSc (Hons) Physiotherapy"/>
    <s v="BSc (Hons) Physiotherapy"/>
    <s v="FT (Full time)"/>
    <x v="9"/>
    <s v=""/>
    <s v=""/>
    <s v="University of Huddersfield"/>
    <s v="University of Huddersfield"/>
    <s v="Education officers"/>
    <x v="0"/>
  </r>
  <r>
    <x v="389"/>
    <s v="AleGum3dZhRxOMCR2NSnP7vQvo/tWxZhfAZUnaJSulJqzmUXmRnfoIEjXO+c1sJteZszbT+HlAAe8/5FrpqOsg=="/>
    <x v="251"/>
    <s v="HUD00565 - BSc (Hons) Podiatry"/>
    <s v="BSc (Hons) Podiatry"/>
    <s v="PT (Part time)"/>
    <x v="13"/>
    <s v=""/>
    <s v="POM – Administration, POM - Sale / Supply (CH)"/>
    <s v="University of Huddersfield"/>
    <s v="University of Huddersfield"/>
    <s v="Education officers"/>
    <x v="0"/>
  </r>
  <r>
    <x v="390"/>
    <s v="RORxSkKqoQwGioCBiolfjMZjGSqRPe/sOg2rjqXIlgAFi2Vnivg9FgQoEJu909jiqjKNbGmRGMy8A4Y7tVmefQ=="/>
    <x v="130"/>
    <s v="HUD00570 - Independent and Supplementary Prescribing"/>
    <s v="Independent and Supplementary Prescribing"/>
    <s v="PT (Part time)"/>
    <x v="1"/>
    <s v=""/>
    <s v="Supplementary Prescribing, Independent Prescribing"/>
    <s v="University of Huddersfield"/>
    <s v="University of Huddersfield"/>
    <s v="Education officers"/>
    <x v="0"/>
  </r>
  <r>
    <x v="391"/>
    <s v="lPiEyi9jhkwBdmprMJO1/JHrdHPjf+wOXvo6l95v8J5N+i4KoAeE42nCMVTPZUCLa0BNtvHmmqjzx33KKxjfDg=="/>
    <x v="253"/>
    <s v="HUD01915 - HCPC Annotation of existing Podiatrists practising Podiatric Surgery "/>
    <s v="HCPC Annotation of existing Podiatrists practising Podiatric Surgery"/>
    <s v="PT (Part time)"/>
    <x v="1"/>
    <s v=""/>
    <s v="Podiatric Surgery"/>
    <s v="University of Huddersfield"/>
    <s v="University of Huddersfield"/>
    <s v="Kristina Simakova"/>
    <x v="0"/>
  </r>
  <r>
    <x v="392"/>
    <s v="MMWmkFXRzVxjPNkb8wOhxsSM5oU198Om3epXT28QNDVjcjv6jA/R89Rmofi0ikzE1+Eb1zhlMCn8massyXhSPA=="/>
    <x v="254"/>
    <s v="HUD01916-Master of Podiatric Surgery"/>
    <s v="Master of Podiatric Surgery"/>
    <s v="PT (Part time)"/>
    <x v="1"/>
    <s v=""/>
    <s v="Podiatric Surgery"/>
    <s v="University of Huddersfield"/>
    <s v="University of Huddersfield"/>
    <s v="Kristina Simakova"/>
    <x v="0"/>
  </r>
  <r>
    <x v="393"/>
    <s v="Bd2AmC1L2TBPkGQX3xxQpLxSWXroYkeVxLBTGzltyVcjzl0onPovKQgnFf5wu9ZztMN4KwEfpA6zOFsw48STLw=="/>
    <x v="255"/>
    <s v="HUD02082 - MSc Paramedic Science"/>
    <s v="MSc Paramedic Science"/>
    <s v="FT (Full time)"/>
    <x v="5"/>
    <s v=""/>
    <s v=""/>
    <s v="University of Huddersfield"/>
    <s v="University of Huddersfield"/>
    <s v="Sagitta Fernando"/>
    <x v="0"/>
  </r>
  <r>
    <x v="394"/>
    <s v="snZ3RciZlDiEMjjnGFQJAhP2yzCTCsFUvryWbvlvI8WbhSfLkLKA2Ki5xVsHO6USSHCx4fax5WewA8OCRAOVfw=="/>
    <x v="256"/>
    <s v="HUD02151 - BSc (Hons) Operating Department Practice (Degree Apprenticeship)"/>
    <s v="BSc (Hons) Operating Department Practice (Degree Apprenticeship)"/>
    <s v="FT (Full time)"/>
    <x v="7"/>
    <s v=""/>
    <s v=""/>
    <s v="University of Huddersfield"/>
    <s v="University of Huddersfield"/>
    <s v="Alex Stride"/>
    <x v="0"/>
  </r>
  <r>
    <x v="395"/>
    <s v="OfTsPsKYa3ymBBHX02HW00F5oAijELdSyDy7uAcQHNbcM8p+nEY4Sl/2iZ7gaG5t6qXZXj52z+GfaI9hXtEUmw=="/>
    <x v="257"/>
    <s v="HUD02188-BSc (Hons) Paramedic Science"/>
    <s v="BSc (Hons) Paramedic Science"/>
    <s v="FT (Full time)"/>
    <x v="5"/>
    <s v=""/>
    <s v=""/>
    <s v="University of Huddersfield"/>
    <s v="University of Huddersfield"/>
    <s v="Alex Stride"/>
    <x v="0"/>
  </r>
  <r>
    <x v="396"/>
    <s v="52EkJh8C1YHXT7+vXxHGNcOpkZ4bvMEevjIbL0TorxlielDsAsa15LRue4j8puFH7N3Fnt6x7Y+fmgsOxC7B6A=="/>
    <x v="258"/>
    <s v="HUD02192 - Podiatry (Degree) Apprenticeship"/>
    <s v="Podiatry (Degree) Apprenticeship"/>
    <s v="WBL (Work based learning)"/>
    <x v="13"/>
    <s v=""/>
    <s v="POM – Administration, POM - Sale / Supply (CH)"/>
    <s v="University of Huddersfield"/>
    <s v="University of Huddersfield"/>
    <s v="Sagitta Fernando"/>
    <x v="0"/>
  </r>
  <r>
    <x v="397"/>
    <s v="b/160VnMredXkagEqfetLxyPgrhyhv6jh4uwVH0vlL2hOqnkUxpb+DGXbwC78PnVwH+3fPvcrCjmwT7jrilDFg=="/>
    <x v="257"/>
    <s v="HUD02193-BSc (Hons) Paramedic Science (Degree apprenticeship)"/>
    <s v="BSc (Hons) Paramedic Science (Degree apprenticeship)"/>
    <s v="WBL (Work based learning)"/>
    <x v="5"/>
    <s v=""/>
    <s v=""/>
    <s v="University of Huddersfield"/>
    <s v="University of Huddersfield"/>
    <s v="Alex Stride"/>
    <x v="0"/>
  </r>
  <r>
    <x v="398"/>
    <s v="KkXoypy2Zfuq1LFWbeQyWT2rQlW3QHtD8kq6/ROM/r9Ix520JWA+S1iHOskB8h02FpxNUDSQbKjstWAHANzJVw=="/>
    <x v="259"/>
    <s v="HUD02371 - Master of Podiatric Surgery (degree apprenticeship)"/>
    <s v="Master of Podiatric Surgery (degree apprenticeship)"/>
    <s v="WBL (Work based learning)"/>
    <x v="1"/>
    <s v=""/>
    <s v="Podiatric Surgery"/>
    <s v="University of Huddersfield"/>
    <s v="University of Huddersfield"/>
    <s v="Sagitta Fernando"/>
    <x v="2"/>
  </r>
  <r>
    <x v="399"/>
    <s v="KMDQNG8d8MUpurAXJUHm42hxWpNQOvoTZm/crkD5oLzfsLj+D66W81MIF7mPpUnBiGdr+McMBBp3ynbK4iFl2g=="/>
    <x v="260"/>
    <s v="HUD02374 - BSc (Hons) Speech and Language Therapy"/>
    <s v="BSc (Hons) Speech and Language Therapy"/>
    <s v="FT (Full time)"/>
    <x v="10"/>
    <s v=""/>
    <s v=""/>
    <s v="University of Huddersfield"/>
    <s v="University of Huddersfield"/>
    <s v="Ann Faulkner"/>
    <x v="2"/>
  </r>
  <r>
    <x v="400"/>
    <s v="9D0OTAS/M5imjO8v2BdxmysZbUctow0jQOcAqTf24Yg6Jv7r0acW7BSDqiH0bNk5kTvQm7qkYaQJgYtGsHJtAA=="/>
    <x v="261"/>
    <s v="HUD02401 - BSc (Hons) Physiotherapy (Degree Apprenticeship)"/>
    <s v="BSc (Hons) Physiotherapy (Degree Apprenticeship)"/>
    <s v="WBL (Work based learning)"/>
    <x v="9"/>
    <s v=""/>
    <s v=""/>
    <s v="University of Huddersfield"/>
    <s v="University of Huddersfield"/>
    <s v="Ann Faulkner"/>
    <x v="2"/>
  </r>
  <r>
    <x v="401"/>
    <s v="O6vQr4nOLt7USmqGqOOa7hfjaLzNpqg7ewUJMIaQw1B/0s+5nm+X238YSsCiEM5Ld1qt7TLN72kJ45PsEu23qg=="/>
    <x v="262"/>
    <s v="HUL00557 - BSc (Hons) Operating Department Practice"/>
    <s v="BSc (Hons) Operating Department Practice"/>
    <s v="FT (Full time)"/>
    <x v="7"/>
    <s v=""/>
    <s v=""/>
    <s v="University of Hull"/>
    <s v="University of Hull"/>
    <s v="Education officers"/>
    <x v="0"/>
  </r>
  <r>
    <x v="402"/>
    <s v="qnlJDctuCuJR21kYQ5hR39P48rJ9tcODs+v4re/xnbSYc5tgVN84NCmzG64O/XVetkWoLCtB6vzsH91unZ28Dg=="/>
    <x v="263"/>
    <s v="HUL00577 - Doctorate in Clinical Psychology (ClinPsyD)"/>
    <s v="Doctorate in Clinical Psychology (ClinPsyD)"/>
    <s v="FT (Full time)"/>
    <x v="8"/>
    <s v="Clinical psychologist"/>
    <s v=""/>
    <s v="University of Hull"/>
    <s v="University of Hull"/>
    <s v="Education officers"/>
    <x v="0"/>
  </r>
  <r>
    <x v="403"/>
    <s v="Nvm7TfMqoRrHEFbIoKdY/ttCiqaK4L7a4uvvFq3x3JHLuN4myAQK2zZIArY6yN1jYESnOT7C7qSbCNZZObLDEw=="/>
    <x v="264"/>
    <s v="HUL00578 - Allied Health Professional Independent and Supplementary Prescribing"/>
    <s v="Allied Health Professional Independent and Supplementary Prescribing"/>
    <s v="PT (Part time)"/>
    <x v="1"/>
    <s v=""/>
    <s v="Supplementary Prescribing, Independent Prescribing"/>
    <s v="University of Hull"/>
    <s v="University of Hull"/>
    <s v="Education officers"/>
    <x v="0"/>
  </r>
  <r>
    <x v="404"/>
    <s v="T46q7Ve8WqOmkbKQT6t/Gl+eAULVBLaUKHnG3jwl3MmGNna5QTgYNZn5bt5kaCSV1LPeJPronrfSkK328TbvVQ=="/>
    <x v="265"/>
    <s v="HUL01765 - BSc (Hons) Paramedic Science"/>
    <s v="BSc (Hons) Paramedic Science"/>
    <s v="FT (Full time)"/>
    <x v="5"/>
    <s v=""/>
    <s v=""/>
    <s v="University of Hull"/>
    <s v="University of Hull"/>
    <s v="John Archibald"/>
    <x v="0"/>
  </r>
  <r>
    <x v="405"/>
    <s v="ZyYqJ7ikNSWW6t+dOJXbd7dGUD4hnttC8vt7ZiMcFuZ4cfqZwzYKAKM3QQPZvlZqtgytDxYOTgVpHZg6kt5cXA=="/>
    <x v="264"/>
    <s v="HUL02073 - Allied Health Professional Independent and Supplementary Prescribing Level 7"/>
    <s v="Allied Health Professional Independent and Supplementary Prescribing Level 7"/>
    <s v="PT (Part time)"/>
    <x v="1"/>
    <s v=""/>
    <s v="Supplementary Prescribing, Independent Prescribing"/>
    <s v="University of Hull"/>
    <s v="University of Hull"/>
    <s v="Ann Faulkner"/>
    <x v="0"/>
  </r>
  <r>
    <x v="406"/>
    <s v="ZsZIXA+SQ5z3wg4uSs1kD5h0BQhseIPtO2gzyQzDbrBewiW4cBT4UiiNLOKi2BxVR4VDNXZYj/fnQrBrKhs3wA=="/>
    <x v="266"/>
    <s v="HUL02155 - BSc (Hons) Physiotherapy"/>
    <s v="BSc (Hons) Physiotherapy"/>
    <s v="FT (Full time)"/>
    <x v="9"/>
    <s v=""/>
    <s v=""/>
    <s v="University of Hull"/>
    <s v="University of Hull"/>
    <s v="Sagitta Fernando"/>
    <x v="0"/>
  </r>
  <r>
    <x v="407"/>
    <s v="kWsR5lYUunF2VZ9wt6WrNUR+dN2Xs3kB2UDsSv1JD9rSzwJ3NB4tzsuXDNTVeE59bYLcFZ13wCBDiZbdiBPhZw=="/>
    <x v="267"/>
    <s v="HUL02174 - BSc (Hons) Operating Department Practice"/>
    <s v="BSc (Hons) Operating Department Practice"/>
    <s v="WBL (Work based learning)"/>
    <x v="7"/>
    <s v=""/>
    <s v=""/>
    <s v="University of Hull"/>
    <s v="University of Hull"/>
    <s v="Sagitta Fernando"/>
    <x v="0"/>
  </r>
  <r>
    <x v="408"/>
    <s v="Ew9D27s9cIYTuH7wAhqxvOWzF3ZEmTSuGKTBvC5JIzS2KRTWo8TUf2ZIGBjco3jZsUGNiSyef8g/1SwtayV//Q=="/>
    <x v="268"/>
    <s v="IBS00215 - Certificate of Competence (Non-accredited degree followed by Registration Training Portfolio)"/>
    <s v="Certificate of Competence (Non-accredited degree followed by Registration Training Portfolio)"/>
    <s v="FLX (Flexible)"/>
    <x v="0"/>
    <s v=""/>
    <s v=""/>
    <s v="Institute of Biomedical Science"/>
    <s v="Institute of Biomedical Science"/>
    <s v="Education administrators"/>
    <x v="0"/>
  </r>
  <r>
    <x v="409"/>
    <s v="XditvbRvk/E9lw+UfiKfVFuF8pO6zLUzRp79x50SFRnexg3rMeTZe9igDg2KeTCIbv03Ef7yWYwF56OaVtE5UA=="/>
    <x v="269"/>
    <s v="IBS00216 - Certificate of Competence (Degree followed by Registration Training Portfolio)"/>
    <s v="Certificate of Competence (Degree followed by Registration Training Portfolio)"/>
    <s v="FLX (Flexible)"/>
    <x v="0"/>
    <s v=""/>
    <s v=""/>
    <s v="Institute of Biomedical Science"/>
    <s v="Institute of Biomedical Science"/>
    <s v="Education administrators"/>
    <x v="0"/>
  </r>
  <r>
    <x v="410"/>
    <s v="7/IMwTxIFYyYLxyUqOkxV6k8d1kGUsMRg5zFlSZPtmzmn+LUHMRYArzw/Y+fBDfjiC6IYIN0MiZ4q3sVXjH0aA=="/>
    <x v="269"/>
    <s v="IBS00589-Certificate of Competence by Equivalence (Biomedical Scientist)"/>
    <s v="Certificate of Competence by Equivalence (Biomedical Scientist)"/>
    <s v="FLX (Flexible)"/>
    <x v="0"/>
    <s v=""/>
    <s v=""/>
    <s v="Institute of Biomedical Science"/>
    <s v="Institute of Biomedical Science"/>
    <s v="Education administrators"/>
    <x v="0"/>
  </r>
  <r>
    <x v="411"/>
    <s v="l/n7HYF0Ke/hkanTsgeozC9mvMOESZLHbXMDFsQ3ACcaz3xkwKNpqD6SRlyScs7Zr8RGO+XyK4vbQRXajX+eBA=="/>
    <x v="269"/>
    <s v="IBS00595 - Certificate of Competence (Degree containing the Registration Training Portfolio)"/>
    <s v="Certificate of Competence (Degree containing the Registration Training Portfolio)"/>
    <s v="FLX (Flexible)"/>
    <x v="0"/>
    <s v=""/>
    <s v=""/>
    <s v="Institute of Biomedical Science"/>
    <s v="Institute of Biomedical Science"/>
    <s v="Education administrators"/>
    <x v="0"/>
  </r>
  <r>
    <x v="412"/>
    <s v="Ry/oEzMNq0riShut3Gnk6wzPjErwrBtFloBT//uxg7GDY5XvZ9PWw2fLYq6T9uQ53iHOejTO4mwIlqlcKmFwTw=="/>
    <x v="270"/>
    <s v="IBS01767-Clinical Scientist Certificate of Attainment (Experiential Route)"/>
    <s v="Clinical Scientist Certificate of Attainment (Experiential Route)"/>
    <s v="FLX (Flexible)"/>
    <x v="2"/>
    <s v=""/>
    <s v=""/>
    <s v="Institute of Biomedical Science"/>
    <s v="Institute of Biomedical Science"/>
    <s v="John Archibald"/>
    <x v="0"/>
  </r>
  <r>
    <x v="413"/>
    <s v="WElS1diqw83/1SA8ZLh2fy8V66weQS/CeXjS82niHeUYLpZkiR/V4ivbqm55c6VZBaKAssz7P1qczcqtrOxrAQ=="/>
    <x v="195"/>
    <s v="INA00587 - MA Integrative Arts Psychotherapy"/>
    <s v="MA Integrative Arts Psychotherapy"/>
    <s v="PT (Part time)"/>
    <x v="4"/>
    <s v="Art therapy"/>
    <s v=""/>
    <s v="Institute of Arts in Therapy and Education"/>
    <s v="University of East London"/>
    <s v="Education administrators"/>
    <x v="0"/>
  </r>
  <r>
    <x v="414"/>
    <s v="4k9723KWyXXvaIZEAuXQijY8o9t1vnRnVYrwoQW6spmVudvv5r0jDiRLRuLV3VoSvcIDBXCO2Nb8v51Znr1WkQ=="/>
    <x v="194"/>
    <s v="IOE01585 - Doctorate in Professional Educational, Child and Adolescent Psychology (DEdPsy)"/>
    <s v="Doctorate in Professional Educational, Child and Adolescent Psychology (DEdPsy)"/>
    <s v="FT (Full time)"/>
    <x v="8"/>
    <s v="Educational psychologist"/>
    <s v=""/>
    <s v="UCL Institute of Education"/>
    <s v="University College London"/>
    <s v="Benjamin Potter"/>
    <x v="0"/>
  </r>
  <r>
    <x v="415"/>
    <s v="8bYMKsxTRs5xRgth17Yymvmz0dwzwKEubPTTlfbrrYnNwz/lmo0B1g5DqZc05w0y2UZwB0iK6kyU60DAz9LxCQ=="/>
    <x v="271"/>
    <s v="KCL00597 - Doctorate in Clinical Psychology (DClinPSy)"/>
    <s v="Doctorate in Clinical Psychology (DClinPSy)"/>
    <s v="FT (Full time)"/>
    <x v="8"/>
    <s v="Clinical psychologist"/>
    <s v=""/>
    <s v="King's College London"/>
    <s v="King's College London"/>
    <s v="Education officers"/>
    <x v="0"/>
  </r>
  <r>
    <x v="416"/>
    <s v="XLU2AQ5yVsAjcer4XmUhaX5bCnYtfaBNStUPTySQtqWWUbB7QwEAjoQOZevJ9bKqAAeHRAbnuwoapgLj3GbKxg=="/>
    <x v="272"/>
    <s v="KCL00619 - BSc (Hons) Nutrition and Dietetics"/>
    <s v="BSc (Hons) Nutrition and Dietetics"/>
    <s v="FT (Full time)"/>
    <x v="11"/>
    <s v=""/>
    <s v=""/>
    <s v="King's College London"/>
    <s v="King's College London"/>
    <s v="Education officers"/>
    <x v="0"/>
  </r>
  <r>
    <x v="417"/>
    <s v="nuUbMujjNKB5SVw9juT/fwm6CfcF0RNJAUtr/doaWLZt8lyl1wW7L8yhWrqOjfBYfZts4s/W7Je0F2Z2De0xFA=="/>
    <x v="273"/>
    <s v="KCL00620 - BSc (Hons) Physiotherapy"/>
    <s v="BSc (Hons) Physiotherapy"/>
    <s v="FT (Full time)"/>
    <x v="9"/>
    <s v=""/>
    <s v=""/>
    <s v="King's College London"/>
    <s v="King's College London"/>
    <s v="Education officers"/>
    <x v="0"/>
  </r>
  <r>
    <x v="418"/>
    <s v="jf3ojPZFpCHYnO0RiVBnJchb1gMPpUpQiXwhkVv1NTBhXRRxXkwj46h6XK2MNO92aqwsiUpvwvbBjDhZboBgCw=="/>
    <x v="274"/>
    <s v="KCL00621 - MSc Dietetics"/>
    <s v="MSc Dietetics"/>
    <s v="FT (Full time)"/>
    <x v="11"/>
    <s v=""/>
    <s v=""/>
    <s v="King's College London"/>
    <s v="King's College London"/>
    <s v="Education officers"/>
    <x v="0"/>
  </r>
  <r>
    <x v="419"/>
    <s v="VPEpMDJjYGdt8g8DAM0IOzhDq6QhUskci5sNQmhDNESxtEzoOCPRXIIrt6lYicLyzrCVuPu0Ei21ozbzTfdB3g=="/>
    <x v="273"/>
    <s v="KCL00622 - MSc Physiotherapy (Pre-registration)"/>
    <s v="MSc Physiotherapy (Pre-registration)"/>
    <s v="FT (Full time)"/>
    <x v="9"/>
    <s v=""/>
    <s v=""/>
    <s v="King's College London"/>
    <s v="King's College London"/>
    <s v="Education officers"/>
    <x v="0"/>
  </r>
  <r>
    <x v="420"/>
    <s v="Vk3EgUvHVd5elhTZQ3PySAXue/PbKpgT8A2Or2wDlH8xfySmd8EUGtGPK7+SWy0wbGRUNKDXQV4WrEsWibbPXg=="/>
    <x v="275"/>
    <s v="KCL00623 - Pg Dip Dietetics"/>
    <s v="Pg Dip Dietetics"/>
    <s v="FT (Full time)"/>
    <x v="11"/>
    <s v=""/>
    <s v=""/>
    <s v="King's College London"/>
    <s v="King's College London"/>
    <s v="Education officers"/>
    <x v="0"/>
  </r>
  <r>
    <x v="421"/>
    <s v="8KooXSTduDcyZC8gLsKNW94EL7pUVt4qBMqV7hpi/IvTZ2g0b6tma9kng/qSniG3u5xA4B3/VKfb03sSUXHjwQ=="/>
    <x v="11"/>
    <s v="KEE00601 - BSc (Hons) Applied Biomedical Science"/>
    <s v="BSc (Hons) Applied Biomedical Science"/>
    <s v="FT (Full time)"/>
    <x v="0"/>
    <s v=""/>
    <s v=""/>
    <s v="Keele University"/>
    <s v="Keele University"/>
    <s v="Education administrators"/>
    <x v="0"/>
  </r>
  <r>
    <x v="422"/>
    <s v="2+MjgZbEQS5TCZdQOwyHc3jOWyt47rWdhmnrk0gli8W1cgXunSWJZxXfkOZwUcnb4U6KkmzqwfiWQVzAk2ZWQQ=="/>
    <x v="16"/>
    <s v="KEE00603 - Independent and Supplementary Prescribing for Allied Health Professionals"/>
    <s v="Independent and Supplementary Prescribing for Allied Health Professionals"/>
    <s v="PT (Part time)"/>
    <x v="1"/>
    <s v=""/>
    <s v="Supplementary Prescribing, Independent Prescribing"/>
    <s v="Keele University"/>
    <s v="Keele University"/>
    <s v="Education administrators"/>
    <x v="0"/>
  </r>
  <r>
    <x v="423"/>
    <s v="bAxZHVBw+jizmbirjjcm/P8z4bShAKeUmp8D/55+U7ZV/6UCU+a86Bm9+kFrV9PBUDerS6KgE1TK9/lY0BNMng=="/>
    <x v="206"/>
    <s v="KEE00604 - BSc (Hons) Physiotherapy"/>
    <s v="BSc (Hons) Physiotherapy"/>
    <s v="FT (Full time)"/>
    <x v="9"/>
    <s v=""/>
    <s v=""/>
    <s v="Keele University"/>
    <s v="Keele University"/>
    <s v="Education administrators"/>
    <x v="1"/>
  </r>
  <r>
    <x v="424"/>
    <s v="FYCmccBDVtcYNUfOQXXFKJi8Wm5jXXtpIF/PTujI3r7TrBWQ4LBD2UgctyhV2R3U/kZyPvcpFNfFCBmyOPF5xg=="/>
    <x v="94"/>
    <s v="KEE01754 - BSc (Hons) Radiography (Diagnostic Imaging)"/>
    <s v="BSc (Hons) Radiography (Diagnostic Imaging)"/>
    <s v="FT (Full time)"/>
    <x v="3"/>
    <s v="Diagnostic radiographer"/>
    <s v=""/>
    <s v="Keele University"/>
    <s v="Keele University"/>
    <s v="Kristina Simakova"/>
    <x v="0"/>
  </r>
  <r>
    <x v="425"/>
    <s v="i9zW0ZfDWbP/Ny0f/LgiF9mTciTEOMRLVlHA3VUG1xVG+7VMMiTi8INs69l8ohQP+6SZpQw0OENi0YWOpVkQKQ=="/>
    <x v="206"/>
    <s v="KEE01830 - BSc (Hons) Physiotherapy (with international year)"/>
    <s v="BSc (Hons) Physiotherapy (with international year)"/>
    <s v="FT (Full time)"/>
    <x v="9"/>
    <s v=""/>
    <s v=""/>
    <s v="Keele University"/>
    <s v="Keele University"/>
    <s v="Kristina Simakova"/>
    <x v="1"/>
  </r>
  <r>
    <x v="426"/>
    <s v="Iem8UYCDpWwDAUK8MYepZo6QjYyasT+QTlCaySGuko2ph9V+o3hgwDRCZpjbu9Ly1hQYj8No/sxaa0Y6YlgwqQ=="/>
    <x v="94"/>
    <s v="KEE01979 - MSc Physiotherapy (Accelerated)"/>
    <s v="MSc Physiotherapy (Accelerated)"/>
    <s v="FTA (Full time accelerated)"/>
    <x v="9"/>
    <s v=""/>
    <s v=""/>
    <s v="Keele University"/>
    <s v="Keele University"/>
    <s v="John Archibald"/>
    <x v="0"/>
  </r>
  <r>
    <x v="427"/>
    <s v="3tiuPu+tB0/MFIVPW11tWGZ5lU/bk0XmCVYWrH1ExAbdgfnFlIFVFa7njgk3vZmI+h3ggi75AMcP1fSnGzFVlw=="/>
    <x v="94"/>
    <s v="KEE01980 - MSci Physiotherapy"/>
    <s v="MSci Physiotherapy"/>
    <s v="FT (Full time)"/>
    <x v="9"/>
    <s v=""/>
    <s v=""/>
    <s v="Keele University"/>
    <s v="Keele University"/>
    <s v="John Archibald"/>
    <x v="0"/>
  </r>
  <r>
    <x v="428"/>
    <s v="58jEnyJrz0KJFodTFfs1Xmt6ifJGaopfpWHO8ATf/v0fEJVuOnrsDRpjxBZ1S4FHXcN7DgW8eqS0FeHCs2vqdQ=="/>
    <x v="94"/>
    <s v="KEE02060 - MSci Physiotherapy (with International year)"/>
    <s v="MSci Physiotherapy (with International year)"/>
    <s v="FT (Full time)"/>
    <x v="9"/>
    <s v=""/>
    <s v=""/>
    <s v="Keele University"/>
    <s v="Keele University"/>
    <s v="Ann Faulkner"/>
    <x v="0"/>
  </r>
  <r>
    <x v="429"/>
    <s v="R4g966x2R6CqCXfTvvejVfHczQeQZ48vqiiA6YDahT6plIubTKpKQScIh0/tuu5NNPJldL/nrsazrOZpoaLKrw=="/>
    <x v="276"/>
    <s v="LAN00629 - Doctorate in Clinical Psychology (DClinPsy)"/>
    <s v="Doctorate in Clinical Psychology (DClinPsy)"/>
    <s v="FT (Full time)"/>
    <x v="8"/>
    <s v="Clinical psychologist"/>
    <s v=""/>
    <s v="University of Lancaster"/>
    <s v="University of Lancaster"/>
    <s v="Education administrators"/>
    <x v="0"/>
  </r>
  <r>
    <x v="430"/>
    <s v="daz7rzbcUuhDbJmKPiaC5aGG8QCU/+J88N9u0eNBavDJVyH+62fhAPdxjXitucYE28+m8RPcB0565pHwMyUsCQ=="/>
    <x v="277"/>
    <s v="LAN02140 - Doctorate in Clinical Psychology"/>
    <s v="Doctorate in Clinical Psychology (DClinPsy)"/>
    <s v="PT (Part time)"/>
    <x v="8"/>
    <s v="Clinical psychologist"/>
    <s v=""/>
    <s v="University of Lancaster"/>
    <s v="University of Lancaster"/>
    <s v="Sagitta Fernando"/>
    <x v="0"/>
  </r>
  <r>
    <x v="431"/>
    <s v="XRH3b6Xy+mr5qokrhMxXSOw7rcSEBfE8zEy37AcjuP5bSrRjsFAjped/HMD47+GgD4Np+tEOQ3nse0w//zFSeg=="/>
    <x v="11"/>
    <s v="LAS00641 - Paramedic Programme"/>
    <s v="Paramedic Programme"/>
    <s v="WBL (Work based learning)"/>
    <x v="5"/>
    <s v=""/>
    <s v=""/>
    <s v="London Ambulance Service NHS Trust"/>
    <s v="London Ambulance Service NHS Trust"/>
    <s v="Education administrators"/>
    <x v="1"/>
  </r>
  <r>
    <x v="432"/>
    <s v="oBY+6CN1AG5eEA7r2SVycICM/HOQ1kFaBj57M9rigDJLR7uqV7UmFKloNUFhCSSnr+6qv6IOc6+ZdcaMc0ATCQ=="/>
    <x v="278"/>
    <s v="LEE00647 - BSc (Hons) Diagnostic Radiography "/>
    <s v="BSc (Hons) Diagnostic Radiography"/>
    <s v="FT (Full time)"/>
    <x v="3"/>
    <s v="Diagnostic radiographer"/>
    <s v=""/>
    <s v="University of Leeds"/>
    <s v="University of Leeds"/>
    <s v="Education officers"/>
    <x v="0"/>
  </r>
  <r>
    <x v="433"/>
    <s v="KrVT2Lysx5xIFVmwf7259x5K62AzwHE4TQIbdV00Qw97ntf15zD4iDcAs76Gfa0Y8qveqTW0l9rTDwMOBiCrIQ=="/>
    <x v="263"/>
    <s v="LEE00650 - Doctorate in Clinical Psychology (DClinPsychol)"/>
    <s v="Doctorate in Clinical Psychology (DClinPsychol)"/>
    <s v="FT (Full time)"/>
    <x v="8"/>
    <s v="Clinical psychologist"/>
    <s v=""/>
    <s v="University of Leeds"/>
    <s v="University of Leeds"/>
    <s v="Education officers"/>
    <x v="0"/>
  </r>
  <r>
    <x v="434"/>
    <s v="Dq9sjPM7dhWn3hSpZLOi8Tx89tVwJFrcYUqBDFdu6KVCO6AGEwpBYnC+g/PH88zKLYUZueOdNNjOcN3Lltf1Iw=="/>
    <x v="279"/>
    <s v="LEE02063 - BSc (Hons) Healthcare Science (Audiology)"/>
    <s v="BSc (Hons) Healthcare Science (Audiology)"/>
    <s v="FT (Full time)"/>
    <x v="6"/>
    <s v=""/>
    <s v=""/>
    <s v="University of Leeds"/>
    <s v="University of Leeds"/>
    <s v="Sagitta Fernando"/>
    <x v="0"/>
  </r>
  <r>
    <x v="435"/>
    <s v="bxo9a00PYi5vE27HdUM7r06tX4tU9ZV7BrGgE8ucHJ9eP8d+Tgnj2V4W+0fVRX4rxCu09q7aXGJZRvFP30kiDA=="/>
    <x v="280"/>
    <s v="LEE02307 - Independent and Supplementary Prescribing for Allied Health Professionals"/>
    <s v="Independent and Supplementary Prescribing for Allied Health Professionals"/>
    <s v="PT (Part time)"/>
    <x v="1"/>
    <s v=""/>
    <s v="Supplementary Prescribing, Independent Prescribing"/>
    <s v="University of Leeds"/>
    <s v="University of Leeds"/>
    <s v="Alex Stride"/>
    <x v="0"/>
  </r>
  <r>
    <x v="436"/>
    <s v="E/xTSupOrsnLG8pxnjxufwSyr9OaY2VyPAtkKO0U75Wu9tb16gYjkp1dxwdCznyf89Vd/M+gjjTxUbebrK9z7g=="/>
    <x v="281"/>
    <s v="LEI00646 - BSc (Hons) Operating Department Practice"/>
    <s v="BSc (Hons) Operating Department Practice"/>
    <s v="FT (Full time)"/>
    <x v="7"/>
    <s v=""/>
    <s v=""/>
    <s v="University of Leicester"/>
    <s v="University of Leicester"/>
    <s v="Education officers"/>
    <x v="0"/>
  </r>
  <r>
    <x v="437"/>
    <s v="Yk6Z7lVHtv1wqey68egCbKyh7IH3llv58mVJTFfc8VFhz5rPAFuw8iHNB4IvWVgkHRmEoyYEutNelAZTieOdWQ=="/>
    <x v="282"/>
    <s v="LEI00662 - Doctorate in Clinical Psychology (DClinPsy)"/>
    <s v="Doctorate in Clinical Psychology (DClinPsy)"/>
    <s v="FT (Full time)"/>
    <x v="8"/>
    <s v="Clinical psychologist"/>
    <s v=""/>
    <s v="University of Leicester"/>
    <s v="University of Leicester"/>
    <s v="Education officers"/>
    <x v="0"/>
  </r>
  <r>
    <x v="438"/>
    <s v="yqoXCoe7edo0AIV7lsYcDh6QAxNCwOZ2lKI4bTyNe88+D0jiIPpQwcfNT1G4aK9GtxKxrHhfNL6n2ZeEKvIKvQ=="/>
    <x v="283"/>
    <s v="LEI01850 - BSc (Hons) Physiotherapy"/>
    <s v="BSc (Hons) Physiotherapy"/>
    <s v="FT (Full time)"/>
    <x v="9"/>
    <s v=""/>
    <s v=""/>
    <s v="University of Leicester"/>
    <s v="University of Leicester"/>
    <s v="Kristina Simakova"/>
    <x v="0"/>
  </r>
  <r>
    <x v="439"/>
    <s v="YT4dnFMGAMaeBghN99Z9ceZx6pH7xlZH2XCFKEXwOh3y8TitgfGiJhEeMNxuq3uZWJoeWE/SCnYSYpYJCH/+4g=="/>
    <x v="284"/>
    <s v="LEI02280 - Operating Department Practitioner (Integrated Degree)"/>
    <s v="Operating Department Practitioner (Integrated Degree)"/>
    <s v="WBL (Work based learning)"/>
    <x v="7"/>
    <s v=""/>
    <s v=""/>
    <s v="University of Leicester"/>
    <s v="University of Leicester"/>
    <s v="Alex Stride"/>
    <x v="0"/>
  </r>
  <r>
    <x v="440"/>
    <s v="BA0yZ9qsMdD0udZXc/tsq+wnvNi9hHZnNTGqm6XVKwi5Lt4+y2upv4SEqhkc9WMdDVntUa+QC/NIbBi2dH95qA=="/>
    <x v="240"/>
    <s v="LIN00673 - Doctorate in Clinical Psychology (DclinPsy)"/>
    <s v="Doctorate in Clinical Psychology (DclinPsy)"/>
    <s v="FT (Full time)"/>
    <x v="8"/>
    <s v="Clinical psychologist"/>
    <s v=""/>
    <s v="University of Lincoln"/>
    <s v="University of Lincoln"/>
    <s v="Education officers"/>
    <x v="0"/>
  </r>
  <r>
    <x v="441"/>
    <s v="JUMKX2lpRJnFc7mGzHPYHCM2IDVmYfjkqLWNtsPqZ0MrNrhdoX0nYpRiQP3ibVnwdrbXLxaMlI+tE5xghzYhbg=="/>
    <x v="285"/>
    <s v="LIN01700-Postgraduate Certificate in Non-Medical Prescribing"/>
    <s v="Postgraduate Certificate in Non-Medical Prescribing"/>
    <s v="PT (Part time)"/>
    <x v="1"/>
    <s v=""/>
    <s v="Supplementary Prescribing, Independent Prescribing"/>
    <s v="University of Lincoln"/>
    <s v="University of Lincoln"/>
    <s v="Sagitta Fernando"/>
    <x v="0"/>
  </r>
  <r>
    <x v="442"/>
    <s v="N2DDtK2WRO5YDSzkU2ty+wW5j5E+lCkzibhP/8AyOOCel1UZUFuVG8/eN93RLMSll3Ia5dusobQd4KajNo8SJw=="/>
    <x v="285"/>
    <s v="LIN01701 - Practice Certificate in Non-Medical Prescribing"/>
    <s v="Practice Certificate in Non-Medical Prescribing"/>
    <s v="PT (Part time)"/>
    <x v="1"/>
    <s v=""/>
    <s v="Supplementary Prescribing, Independent Prescribing"/>
    <s v="University of Lincoln"/>
    <s v="University of Lincoln"/>
    <s v="Sagitta Fernando"/>
    <x v="0"/>
  </r>
  <r>
    <x v="443"/>
    <s v="EAXfiBcTCNydxsGS1aTcRb6CqU8ysQGSrjnVMwcfhDzvOEM4a7QxNXqpyuTnNCzq+dCp8iKm/vxzgFCWUdSTWQ=="/>
    <x v="286"/>
    <s v="LIN01753 - BSc (Hons) Paramedic Science"/>
    <s v="BSc (Hons) Paramedic Science"/>
    <s v="FT (Full time)"/>
    <x v="5"/>
    <s v=""/>
    <s v=""/>
    <s v="University of Lincoln"/>
    <s v="University of Lincoln"/>
    <s v="Kristina Simakova"/>
    <x v="0"/>
  </r>
  <r>
    <x v="444"/>
    <s v="uoloHYH5RzXVoRPpGZKv35W0bpbDzqJcgWtKQThSSQgoAHoBTEbLnVY2P3aYh+aemyxRRBATQMtyXBEkt87xug=="/>
    <x v="31"/>
    <s v="LIN01788-MSc Physiotherapy (pre-registration)"/>
    <s v="MSc Physiotherapy (pre-registration)"/>
    <s v="FT (Full time)"/>
    <x v="9"/>
    <s v=""/>
    <s v=""/>
    <s v="University of Lincoln"/>
    <s v="University of Lincoln"/>
    <s v="Kristina Simakova"/>
    <x v="0"/>
  </r>
  <r>
    <x v="445"/>
    <s v="R6GWMzfFj0aK2DiwJLQlDcQ9Usd5NmorkZgpoEGzmjq3eUgzklF5OI82chHJY2UndWHPSwjfnSMxrJhICRFdqw=="/>
    <x v="287"/>
    <s v="LIN01789-MSc Occupational Therapy (Pre-registration)"/>
    <s v="MSc Occupational Therapy (Pre-registration)"/>
    <s v="FT (Full time)"/>
    <x v="12"/>
    <s v=""/>
    <s v=""/>
    <s v="University of Lincoln"/>
    <s v="University of Lincoln"/>
    <s v="Kristina Simakova"/>
    <x v="0"/>
  </r>
  <r>
    <x v="446"/>
    <s v="qeCskfg3C28pAsWh9NP8LzxfjKckpjhesoHVkzw47On9dMaj1V3jVLJBr3h4QhqBwL+mgY00Sg60LoPOJy1J+Q=="/>
    <x v="288"/>
    <s v="LIV00676 - BSc (Hons) Occupational Therapy"/>
    <s v="BSc (Hons) Occupational Therapy"/>
    <s v="FT (Full time)"/>
    <x v="12"/>
    <s v=""/>
    <s v=""/>
    <s v="University of Liverpool"/>
    <s v="University of Liverpool"/>
    <s v="Education officers"/>
    <x v="0"/>
  </r>
  <r>
    <x v="447"/>
    <s v="n3LsaI4QQiccrAZMFiR4vk3ie3I887dZRmLADCvMEjxQxEOm4FaE5Pmi6zUxp4YR8n3JMy64Yr3wzjhlTzk44w=="/>
    <x v="240"/>
    <s v="LIV00677 - Doctorate in Clinical Psychology (D.Clin.Psychol)"/>
    <s v="Doctorate in Clinical Psychology (D.Clin.Psychol)"/>
    <s v="FT (Full time)"/>
    <x v="8"/>
    <s v="Clinical psychologist"/>
    <s v=""/>
    <s v="University of Liverpool"/>
    <s v="University of Liverpool"/>
    <s v="Education officers"/>
    <x v="0"/>
  </r>
  <r>
    <x v="448"/>
    <s v="ObghFcSgUGIvd/U9VNjIyc3x1W0IAoU9pDAlovd8AvEUIcadUWz75VDROc9Q05mlxEL0KLp/1nOY7gFxgz6UUg=="/>
    <x v="289"/>
    <s v="LIV00679 - BSc (Hons) Diagnostic Radiography"/>
    <s v="BSc (Hons) Diagnostic Radiography"/>
    <s v="FT (Full time)"/>
    <x v="3"/>
    <s v="Diagnostic radiographer"/>
    <s v=""/>
    <s v="University of Liverpool"/>
    <s v="University of Liverpool"/>
    <s v="Education officers"/>
    <x v="0"/>
  </r>
  <r>
    <x v="449"/>
    <s v="Inn+BVepLbGa/qyShkcAsuOcXJrPNQcBuLEjxNr1LgdbGu1kVICnMQJ7eQmh4tfyN2Ly+dP8Yu7LxrMoeVyLwA=="/>
    <x v="74"/>
    <s v="LIV00681 - BSc (Hons) Physiotherapy"/>
    <s v="BSc (Hons) Physiotherapy"/>
    <s v="FT (Full time)"/>
    <x v="9"/>
    <s v=""/>
    <s v=""/>
    <s v="University of Liverpool"/>
    <s v="University of Liverpool"/>
    <s v="Education officers"/>
    <x v="0"/>
  </r>
  <r>
    <x v="450"/>
    <s v="nzLpxJb4E9/Cu3MMySH7lmUGsonmute55Hrmnac8RBbYVu5KByCPi+unyPVDP5nH9iTvYAl791g44PEavlcbNA=="/>
    <x v="290"/>
    <s v="LIV00682 - BSc (Hons) Radiotherapy"/>
    <s v="BSc (Hons) Radiotherapy"/>
    <s v="FT (Full time)"/>
    <x v="3"/>
    <s v="Therapeutic radiographer"/>
    <s v=""/>
    <s v="University of Liverpool"/>
    <s v="University of Liverpool"/>
    <s v="Education officers"/>
    <x v="0"/>
  </r>
  <r>
    <x v="451"/>
    <s v="tgmu4qA3PkuFqTXLrPzglS/Kg3S+A6KodFMo7wh+euDoiMan86ynhMhEQM0iTK0ZlWrGmmX4WA6o9aAc2P3dFA=="/>
    <x v="291"/>
    <s v="LIV00698 - Pg Dip Radiotherapy"/>
    <s v="Pg Dip Radiotherapy"/>
    <s v="FT (Full time)"/>
    <x v="3"/>
    <s v="Therapeutic radiographer"/>
    <s v=""/>
    <s v="University of Liverpool"/>
    <s v="University of Liverpool"/>
    <s v="Education officers"/>
    <x v="0"/>
  </r>
  <r>
    <x v="452"/>
    <s v="PCF+KuO2G2TDOrw0FpI/CcIakHclWH+GnQ3tX/GOjs3jk8RfZMC29Sc3jHoiR8MfiGaMjQZoNwfkEl6Cb3vWRw=="/>
    <x v="292"/>
    <s v="LIV01759-MSc Non-Medical Prescribing"/>
    <s v="MSc Non-Medical Prescribing"/>
    <s v="PT (Part time)"/>
    <x v="1"/>
    <s v=""/>
    <s v="Supplementary Prescribing, Independent Prescribing"/>
    <s v="University of Liverpool"/>
    <s v="University of Liverpool"/>
    <s v="Sagitta Fernando"/>
    <x v="0"/>
  </r>
  <r>
    <x v="453"/>
    <s v="q/WN1j1kSasEyTJK8fosp3rHrtmH4GLTmpd2/k7Nd7EwmwmmMRVZ1LJhR0YjlR6WnN+izrKRFdjIbi4kDmRDlw=="/>
    <x v="293"/>
    <s v="LIV01965 - Medicine Exemptions for Orthoptists"/>
    <s v="Medicine Exemptions for Orthoptists"/>
    <s v="DL (Distance learning)"/>
    <x v="1"/>
    <s v=""/>
    <s v="POM - Sale / Supply (OR)"/>
    <s v="University of Liverpool"/>
    <s v="University of Liverpool"/>
    <s v="John Archibald"/>
    <x v="0"/>
  </r>
  <r>
    <x v="454"/>
    <s v="jEmHDsDw6LKp1cfhr77ew1lktK72dAVkdohj7IJntlMeGyOWFl1F0BzJJkJkBuzOKu/AtBt0oEIpB+kswDGRHw=="/>
    <x v="294"/>
    <s v="LIV02005-BSc (Hons) Orthoptics"/>
    <s v="BSc (Hons) Orthoptics"/>
    <s v="FT (Full time)"/>
    <x v="14"/>
    <s v=""/>
    <s v="POM - Sale / Supply (OR)"/>
    <s v="University of Liverpool"/>
    <s v="University of Liverpool"/>
    <s v="Tracey Samuel-Smith"/>
    <x v="0"/>
  </r>
  <r>
    <x v="455"/>
    <s v="OCJYCChouK3le12zn+8LptCaR1kV7hry3+s4aoywsHjJEBonhGtZcg3FwhjR9dvn2kS4ePva5/iWdtI13144HA=="/>
    <x v="295"/>
    <s v="LIV02389 - Post Graduate Diploma (PGDIP) Therapeutic Radiography &amp; Oncology"/>
    <s v="Post Graduate Diploma (PGDIP) Therapeutic Radiography &amp; Oncology"/>
    <s v="FT (Full time)"/>
    <x v="3"/>
    <s v="Therapeutic radiographer"/>
    <s v=""/>
    <s v="University of Liverpool"/>
    <s v="University of Liverpool"/>
    <s v="Sagitta Fernando"/>
    <x v="2"/>
  </r>
  <r>
    <x v="456"/>
    <s v="yZpZZSBrl0SfLY3GgUpzwfOukL+BKDKFUDcwuaA6QdU21f8CdIDrn5RBIgRrvdH5r+g3V6Pvry2vU9RxN1hHPw=="/>
    <x v="296"/>
    <s v="LJM00690 - BSc (Hons) Applied Biomedical Science"/>
    <s v="BSc (Hons) Applied Biomedical Science"/>
    <s v="FT (Full time)"/>
    <x v="0"/>
    <s v=""/>
    <s v=""/>
    <s v="Liverpool John Moores University"/>
    <s v="Liverpool John Moores University"/>
    <s v="Education administrators"/>
    <x v="0"/>
  </r>
  <r>
    <x v="457"/>
    <s v="o0HVF0/oC2a+Is9V2nTYfYAt/lrze2lj1Dl7NO0yojV7aAA7R0vj3nv3w/HFPaoNeCvLy02odcbhA/ozEf+iDQ=="/>
    <x v="297"/>
    <s v="LJM00691 - BSc (Hons) Applied Biomedical Science"/>
    <s v="BSc (Hons) Applied Biomedical Science"/>
    <s v="PT (Part time)"/>
    <x v="0"/>
    <s v=""/>
    <s v=""/>
    <s v="Liverpool John Moores University"/>
    <s v="Liverpool John Moores University"/>
    <s v="Education administrators"/>
    <x v="1"/>
  </r>
  <r>
    <x v="458"/>
    <s v="zMkrdAlUOnp2z9vt35XIwGfOW/oDGJpbSfcayXrH+TUztsgH/PbvXotBoyEYGDdM3xhWbEENKtNKqYYotx6ZUQ=="/>
    <x v="298"/>
    <s v="LJM00692 - Diploma of Higher Education Paramedic Practice"/>
    <s v="Diploma of Higher Education Paramedic Practice"/>
    <s v="FT (Full time)"/>
    <x v="5"/>
    <s v=""/>
    <s v=""/>
    <s v="Liverpool John Moores University"/>
    <s v="Liverpool John Moores University"/>
    <s v="Education administrators"/>
    <x v="1"/>
  </r>
  <r>
    <x v="459"/>
    <s v="F89SA1Xul6bvB5Lrp4y4t96z5NHPRCCNjXka7AKiRMRcQtVKKlUFqV+3cj9z+l4i/PD3vLEiZLHa1APncQpNZw=="/>
    <x v="299"/>
    <s v="LJM00700 - Non-Medical Prescribing (Level 7)"/>
    <s v="Non-Medical Prescribing (Level 7)"/>
    <s v="PT (Part time)"/>
    <x v="1"/>
    <s v=""/>
    <s v="Supplementary Prescribing"/>
    <s v="Liverpool John Moores University"/>
    <s v="Liverpool John Moores University"/>
    <s v="Education administrators"/>
    <x v="0"/>
  </r>
  <r>
    <x v="460"/>
    <s v="nXupB1l5TgypKUzs/DJqXKlT2fknUyBYJBjgGcj7vC/3TJpkHVaffn07nEnGC8xMLuSstSwtuFpmA1557F39hw=="/>
    <x v="300"/>
    <s v="LJM00701 - Independent &amp; Supplementary Prescribing (NMP) (Level 7)"/>
    <s v="Independent &amp; Supplementary Prescribing (NMP) (Level 7)"/>
    <s v="PT (Part time)"/>
    <x v="1"/>
    <s v=""/>
    <s v="Supplementary Prescribing, Independent Prescribing"/>
    <s v="Liverpool John Moores University"/>
    <s v="Liverpool John Moores University"/>
    <s v="Education administrators"/>
    <x v="0"/>
  </r>
  <r>
    <x v="461"/>
    <s v="sFvfToaIOMHKlVFHf0Biu/1ltw/OuejXqAdMl64UaPQpcCgCZiXh9rVIDGZ6E5YwTyAd2ZPrboOUp1T7TXYkqA=="/>
    <x v="301"/>
    <s v="LJM01706 - Professional Doctorate in Health Psychology"/>
    <s v="Professional Doctorate in Health Psychology"/>
    <s v="FT (Full time)"/>
    <x v="8"/>
    <s v="Health psychologist"/>
    <s v=""/>
    <s v="Liverpool John Moores University"/>
    <s v="Liverpool John Moores University"/>
    <s v="Kristina Simakova"/>
    <x v="0"/>
  </r>
  <r>
    <x v="462"/>
    <s v="W6ewV8+0BTFo7GgUG0WKflUT1/RpmaVCKhpel5b8f+qlHxKca1POWbLTgyMsLNLJ/5axfP+X/Y6mVn1Ie/2VWg=="/>
    <x v="301"/>
    <s v="LJM01707 - Professional Doctorate in Health Psychology"/>
    <s v="Professional Doctorate in Health Psychology"/>
    <s v="PT (Part time)"/>
    <x v="8"/>
    <s v="Health psychologist"/>
    <s v=""/>
    <s v="Liverpool John Moores University"/>
    <s v="Liverpool John Moores University"/>
    <s v="Kristina Simakova"/>
    <x v="0"/>
  </r>
  <r>
    <x v="463"/>
    <s v="igw3IEO+t768yb/FPTU3aVXIZB1l6a6lAkASJLCwgudo0568lfvQn5f63jKzp4dgsd5FJ46L6V39soU/TBZ5Hg=="/>
    <x v="302"/>
    <s v="LJM01708 - Professional Doctorate in Sport and Exercise Psychology"/>
    <s v="Professional Doctorate in Sport and Exercise Psychology"/>
    <s v="FT (Full time)"/>
    <x v="8"/>
    <s v="Sport and exercise psychologist"/>
    <s v=""/>
    <s v="Liverpool John Moores University"/>
    <s v="Liverpool John Moores University"/>
    <s v="Kristina Simakova"/>
    <x v="0"/>
  </r>
  <r>
    <x v="464"/>
    <s v="lAe3xFkNDucBhI70toyCjF/qt5eMDnM2gQiYYbvzTUKBkgXs+G6NL+IF+3P5CDxlZGUHe2HmFN33Y9ERbxzHBQ=="/>
    <x v="302"/>
    <s v="LJM01709 - Professional Doctorate in Sport and Exercise Psychology"/>
    <s v="Professional Doctorate in Sport and Exercise Psychology"/>
    <s v="PT (Part time)"/>
    <x v="8"/>
    <s v="Sport and exercise psychologist"/>
    <s v=""/>
    <s v="Liverpool John Moores University"/>
    <s v="Liverpool John Moores University"/>
    <s v="Kristina Simakova"/>
    <x v="0"/>
  </r>
  <r>
    <x v="465"/>
    <s v="4p3osuVSoEIW87lbD8oy/olikJxYS0krgRdO32jd3BNOARyHWsOuUhfMvIL7VFsP4QhsBtfKyTOwy7ruYBq+vA=="/>
    <x v="303"/>
    <s v="LJM01815 - BSc (Hons) Paramedic Science"/>
    <s v="BSc (Hons) Paramedic Science"/>
    <s v="FT (Full time)"/>
    <x v="5"/>
    <s v=""/>
    <s v=""/>
    <s v="Liverpool John Moores University"/>
    <s v="Liverpool John Moores University"/>
    <s v="John Archibald"/>
    <x v="0"/>
  </r>
  <r>
    <x v="466"/>
    <s v="awmjjs68NYiOlbqvQTar4eqZ7rUG5ZIhDvZfbp1beYSzVb5DesQwcedeKiqaRPKGmGoizvFdiAxVTPB0IugsPQ=="/>
    <x v="304"/>
    <s v="LJM02191 - BSc (Hons) Healthcare Science Practitioner (Biomedical Science) Degree Apprenticeship"/>
    <s v="BSc (Hons) Healthcare Science Practitioner (Biomedical Science) Degree Apprenticeship"/>
    <s v="WBL (Work based learning)"/>
    <x v="0"/>
    <s v=""/>
    <s v=""/>
    <s v="Liverpool John Moores University"/>
    <s v="Liverpool John Moores University"/>
    <s v="Sagitta Fernando"/>
    <x v="0"/>
  </r>
  <r>
    <x v="467"/>
    <s v="T3Pr2Aa864UEnBrzuI/KLl8A9+ALYoWle6MZhccuK7nhO5uM3ra0E3a+88ccNhSpNN0NKvMEevPS1J9S70XC7Q=="/>
    <x v="305"/>
    <s v="LMU00642 - Non-Medical Prescribing for Allied Health Professions"/>
    <s v="Non-Medical Prescribing for Allied Health Professions"/>
    <s v="PT (Part time)"/>
    <x v="1"/>
    <s v=""/>
    <s v="Supplementary Prescribing, Independent Prescribing"/>
    <s v="Leeds Beckett University"/>
    <s v="Leeds Beckett University"/>
    <s v="Education officers"/>
    <x v="0"/>
  </r>
  <r>
    <x v="468"/>
    <s v="excBD4aUM3yY5w53mELfEJGjrRHw7W/GIZSLWvb4OAL/nCxInBNOfbpORMnDOTlRiDkZKf6SxRh8Qp3K/lvwNg=="/>
    <x v="305"/>
    <s v="LMU00643 - Non-Medical Prescribing for Allied Health Professions"/>
    <s v="Non-Medical Prescribing for Allied Health Professions"/>
    <s v="PT (Part time)"/>
    <x v="1"/>
    <s v=""/>
    <s v="Supplementary Prescribing"/>
    <s v="Leeds Beckett University"/>
    <s v="Leeds Beckett University"/>
    <s v="Education officers"/>
    <x v="0"/>
  </r>
  <r>
    <x v="469"/>
    <s v="BcPLmRXwa44I6w47rTMUnLx57xLVX9WOpKcX97Ioowl3GLhioJR9t0CTV+YqBZPKhAnvtkWAXwrGij6XKMTfIA=="/>
    <x v="306"/>
    <s v="LMU00704 - BSc (Hons) Dietetics"/>
    <s v="BSc (Hons) Dietetics"/>
    <s v="FT (Full time)"/>
    <x v="11"/>
    <s v=""/>
    <s v=""/>
    <s v="Leeds Beckett University"/>
    <s v="Leeds Beckett University"/>
    <s v="Education officers"/>
    <x v="0"/>
  </r>
  <r>
    <x v="470"/>
    <s v="efl8h5WfjYwYRlxrpgaD9WqKE9IIwWgtxUekkZ0EvxxIUOpX6t0hMXZYmbTHr1wg+jtHNJks7jLLSzKt2bNvpA=="/>
    <x v="307"/>
    <s v="LMU00705 - BSc (Hons) Physiotherapy"/>
    <s v="BSc (Hons) Physiotherapy"/>
    <s v="FT (Full time)"/>
    <x v="9"/>
    <s v=""/>
    <s v=""/>
    <s v="Leeds Beckett University"/>
    <s v="Leeds Beckett University"/>
    <s v="Education officers"/>
    <x v="0"/>
  </r>
  <r>
    <x v="471"/>
    <s v="bXrv6oNMIOrVeHyjTogP3CCaDMDCPlJXmQ0MGKGjJKcwT68RKQ20YdyBg6AoKyerQdDJalEO5lMARlaHZrKj8Q=="/>
    <x v="308"/>
    <s v="LMU00706 - MA Art Psychotherapy Practice"/>
    <s v="MA Art Psychotherapy Practice"/>
    <s v="FT (Full time)"/>
    <x v="4"/>
    <s v="Art therapy"/>
    <s v=""/>
    <s v="Leeds Beckett University"/>
    <s v="Leeds Beckett University"/>
    <s v="Education officers"/>
    <x v="0"/>
  </r>
  <r>
    <x v="472"/>
    <s v="vgQ2Evd/Ww0AtMQcXAf1g+P22UeybpCFqXfqfaoxs+OcxAyhG2MB/d07jTXa4TOX3vXRVG60jKIk53YuPW5KVA=="/>
    <x v="308"/>
    <s v="LMU00707 - MA Art Psychotherapy Practice"/>
    <s v="MA Art Psychotherapy Practice"/>
    <s v="PT (Part time)"/>
    <x v="4"/>
    <s v="Art therapy"/>
    <s v=""/>
    <s v="Leeds Beckett University"/>
    <s v="Leeds Beckett University"/>
    <s v="Education officers"/>
    <x v="0"/>
  </r>
  <r>
    <x v="473"/>
    <s v="DeWmHx2FwE+D8XytmNIpHV+1cCnsc/fDBOtJpH8RKtgg7hJKkBdAE1A1hYedHh6HnR+QHI8xIoxRPGS77QcE/A=="/>
    <x v="307"/>
    <s v="LMU00708 - MSc Occupational Therapy (Pre-registration)"/>
    <s v="MSc Occupational Therapy (Pre-registration)"/>
    <s v="FT (Full time)"/>
    <x v="12"/>
    <s v=""/>
    <s v=""/>
    <s v="Leeds Beckett University"/>
    <s v="Leeds Beckett University"/>
    <s v="Education officers"/>
    <x v="0"/>
  </r>
  <r>
    <x v="474"/>
    <s v="/3G3wiaH7A4SgUTOr8ScUfwzG2LQ/1Qzmq7M8Np795uvwOGC46RRjLGPcnk76C4FwffaaVgHJ7JLqQMc2/tgmQ=="/>
    <x v="309"/>
    <s v="LMU00709 - MSc Physiotherapy (Pre-registration)"/>
    <s v="MSc Physiotherapy (Pre-registration)"/>
    <s v="FT (Full time)"/>
    <x v="9"/>
    <s v=""/>
    <s v=""/>
    <s v="Leeds Beckett University"/>
    <s v="Leeds Beckett University"/>
    <s v="Education officers"/>
    <x v="0"/>
  </r>
  <r>
    <x v="475"/>
    <s v="K0Th+1iKEzzjXYS3Xu+PIpgWDVqJ6RppG+fRgSE+wRZwwqNGSsOx2wli6o2qR0/fAj6bsf86t2ZZ0p4rFl2c1w=="/>
    <x v="310"/>
    <s v="LMU00710 - Pg Dip Dietetics"/>
    <s v="Pg Dip Dietetics"/>
    <s v="FT (Full time)"/>
    <x v="11"/>
    <s v=""/>
    <s v=""/>
    <s v="Leeds Beckett University"/>
    <s v="Leeds Beckett University"/>
    <s v="Education officers"/>
    <x v="1"/>
  </r>
  <r>
    <x v="476"/>
    <s v="GICHCIBRJTziGdzHd039v3U8/Bp+bcFolzl0rG7sPdSnI+ZOnurElt03l7rcch4N5Jh/JIoejpds7zKKSVWHRQ=="/>
    <x v="307"/>
    <s v="LMU00716 - Pg Dip Occupational Therapy"/>
    <s v="Pg Dip Occupational Therapy"/>
    <s v="FT (Full time)"/>
    <x v="12"/>
    <s v=""/>
    <s v=""/>
    <s v="Leeds Beckett University"/>
    <s v="Leeds Beckett University"/>
    <s v="Education officers"/>
    <x v="0"/>
  </r>
  <r>
    <x v="477"/>
    <s v="CTQpQsZRnxS9Fde3TZLeFnNQFkPbKP3wHirXJ427V3oKsnYQRRa8POcCUkE6QfhWPaJVeMpAvom8e1MJCfc0/g=="/>
    <x v="309"/>
    <s v="LMU00718 - Pg Dip Physiotherapy"/>
    <s v="Pg Dip Physiotherapy"/>
    <s v="FT (Full time)"/>
    <x v="9"/>
    <s v=""/>
    <s v=""/>
    <s v="Leeds Beckett University"/>
    <s v="Leeds Beckett University"/>
    <s v="Education officers"/>
    <x v="0"/>
  </r>
  <r>
    <x v="478"/>
    <s v="STbvq3tC7pIJ+o+J8kt4K22/Vs6uxJbWvyoObRsWWm/nKKnkS/4DUvu5rJbFTJOchpET/taa3Fom7YFfJ61imA=="/>
    <x v="196"/>
    <s v="LMU00721 - BSc (Hons) Speech and Language Therapy"/>
    <s v="BSc (Hons) Speech and Language Therapy"/>
    <s v="FT (Full time)"/>
    <x v="10"/>
    <s v=""/>
    <s v=""/>
    <s v="Leeds Beckett University"/>
    <s v="Leeds Beckett University"/>
    <s v="Education officers"/>
    <x v="0"/>
  </r>
  <r>
    <x v="479"/>
    <s v="P11zbQsSWprPnmjII9jD84JMMbWFKV3HSwXBAKpaQ5+4SM1xdGHBc3xveMXd97+R1fNdr/dQM/5wx+ia5CJ/qg=="/>
    <x v="311"/>
    <s v="LMU01978 - MSc Dietetics"/>
    <s v="MSc Dietetics"/>
    <s v="FT (Full time)"/>
    <x v="11"/>
    <s v=""/>
    <s v=""/>
    <s v="Leeds Beckett University"/>
    <s v="Leeds Beckett University"/>
    <s v="Sagitta Fernando"/>
    <x v="0"/>
  </r>
  <r>
    <x v="480"/>
    <s v="w7hoOI+hjNok92gb8JmlPWiV+vFhaJIOfe2MYBFYHA5CXMFJVEK/ScumRNYRjLBFKUqbt72csmSmXNWYodrQ1w=="/>
    <x v="312"/>
    <s v="LMU02016 - MSc Speech and Language Therapy"/>
    <s v="MSc Speech and Language Therapy"/>
    <s v="FT (Full time)"/>
    <x v="10"/>
    <s v=""/>
    <s v=""/>
    <s v="Leeds Beckett University"/>
    <s v="Leeds Beckett University"/>
    <s v="John Archibald"/>
    <x v="0"/>
  </r>
  <r>
    <x v="481"/>
    <s v="NAqJNRM5Kni6A7Ukk7+S2UzgUXLvjg0F/512uhWJEOzW/PyrGd/luyLEZ3Ly6JR2Db8TJYY94cEkaFOKXnQ9hw=="/>
    <x v="313"/>
    <s v="LMU02017 - MSc Speech and Language Therapy"/>
    <s v="MSc Speech and Language Therapy"/>
    <s v="PT (Part time)"/>
    <x v="10"/>
    <s v=""/>
    <s v=""/>
    <s v="Leeds Beckett University"/>
    <s v="Leeds Beckett University"/>
    <s v="John Archibald"/>
    <x v="0"/>
  </r>
  <r>
    <x v="482"/>
    <s v="7A1ctexi5HOsH+59l7GrOIMXBlaA9ScISjSo2SXTxxHNy3CSVkG9/JwB9UBOCH08+aT/VirFoJriRTbMcHvYMg=="/>
    <x v="314"/>
    <s v="LMU02125 - BSc (Hons) Occupational Therapy"/>
    <s v="BSc (Hons) Occupational Therapy"/>
    <s v="FT (Full time)"/>
    <x v="12"/>
    <s v=""/>
    <s v=""/>
    <s v="Leeds Beckett University"/>
    <s v="Leeds Beckett University"/>
    <s v="Sagitta Fernando"/>
    <x v="0"/>
  </r>
  <r>
    <x v="483"/>
    <s v="uLt+N/TsezaENLmGVTaIuNRj9NC9HymMKbJZVFTMceNCzbPp7uCO40q9zD6PIViuOcMhF4uVEg5wdQ/kg0HK0g=="/>
    <x v="196"/>
    <s v="LMU02169 - BSc (Hons) Speech and Language Therapy"/>
    <s v="BSc (Hons) Speech and Language Therapy"/>
    <s v="PT (Part time)"/>
    <x v="10"/>
    <s v=""/>
    <s v=""/>
    <s v="Leeds Beckett University"/>
    <s v="Leeds Beckett University"/>
    <s v="Ann Faulkner"/>
    <x v="0"/>
  </r>
  <r>
    <x v="484"/>
    <s v="Pzc2Z9nStEecNRbJPFvNnREBLv7VolRPePOEIxEzkDacBbyVKPt2eQRiERXu/FuuRDBFOBj2Xwk0ZjDgtA/sEw=="/>
    <x v="315"/>
    <s v="LOM00713 - BSc (Hons) Dietetics and Nutrition"/>
    <s v="BSc (Hons) Dietetics and Nutrition"/>
    <s v="FT (Full time)"/>
    <x v="11"/>
    <s v=""/>
    <s v=""/>
    <s v="London Metropolitan University"/>
    <s v="London Metropolitan University"/>
    <s v="Education officers"/>
    <x v="0"/>
  </r>
  <r>
    <x v="485"/>
    <s v="boDg8ap8025I1EQspZJc5ZEoQoW9SnpmirqVwOWBdYcYU2EB3ijPl8unM7PmxngGfOJaq3z5zQAPthpK4N8QIg=="/>
    <x v="315"/>
    <s v="LOM00715 - MSc Dietetics and Nutrition"/>
    <s v="MSc Dietetics and Nutrition"/>
    <s v="FT (Full time)"/>
    <x v="11"/>
    <s v=""/>
    <s v=""/>
    <s v="London Metropolitan University"/>
    <s v="London Metropolitan University"/>
    <s v="Education officers"/>
    <x v="0"/>
  </r>
  <r>
    <x v="486"/>
    <s v="BExMcwrFqhlKhBYxnS0LCU1e6QlKpCIlLu7ruQsRi5u4A1Y0+qEk4+s2Xuv4dbiZQtDAJplLLB2VVNN1RS/uWw=="/>
    <x v="315"/>
    <s v="LOM00717 - Post Graduate Diploma Dietetics and Nutrition (Pre-registration)"/>
    <s v="Post Graduate Diploma Dietetics and Nutrition (Pre-registration)"/>
    <s v="FT (Full time)"/>
    <x v="11"/>
    <s v=""/>
    <s v=""/>
    <s v="London Metropolitan University"/>
    <s v="London Metropolitan University"/>
    <s v="Education officers"/>
    <x v="0"/>
  </r>
  <r>
    <x v="487"/>
    <s v="Iw4UxfYPf8J4KXzhnwE3AWTN6oYf6WKkktY3GmOTtAocfPOjw/4wQUpNszUDseyFwqMtoXM/96DARmBrGLu0Ew=="/>
    <x v="246"/>
    <s v="LOM00720 - Professional Doctorate in Counselling Psychology"/>
    <s v="Professional Doctorate in Counselling Psychology"/>
    <s v="PT (Part time)"/>
    <x v="8"/>
    <s v="Counselling psychologist"/>
    <s v=""/>
    <s v="London Metropolitan University"/>
    <s v="London Metropolitan University"/>
    <s v="Education officers"/>
    <x v="0"/>
  </r>
  <r>
    <x v="488"/>
    <s v="OpE4VI0WIh9i3N4RGwLpIK9FparmDW9EQK+LwRo2DdYgpWeIVD4WPNKt9PMevhLIfVQiw6dRcqYURH+lj/9xTA=="/>
    <x v="316"/>
    <s v="LOM00739 - Professional Doctorate in Health Psychology"/>
    <s v="Professional Doctorate in Health Psychology"/>
    <s v="FT (Full time)"/>
    <x v="8"/>
    <s v="Health psychologist"/>
    <s v=""/>
    <s v="London Metropolitan University"/>
    <s v="London Metropolitan University"/>
    <s v="Education officers"/>
    <x v="1"/>
  </r>
  <r>
    <x v="489"/>
    <s v="b93KhKXa29kDruL2SLvUPHDovzTNfjxRkgNu3gbRX5SVdioUSxvpj9T+LXzTBqUzMGm7nLpci5XruFaB4eHA2A=="/>
    <x v="316"/>
    <s v="LOM00740 - Professional Doctorate in Health Psychology"/>
    <s v="Professional Doctorate in Health Psychology"/>
    <s v="PT (Part time)"/>
    <x v="8"/>
    <s v="Health psychologist"/>
    <s v=""/>
    <s v="London Metropolitan University"/>
    <s v="London Metropolitan University"/>
    <s v="Education officers"/>
    <x v="1"/>
  </r>
  <r>
    <x v="490"/>
    <s v="gC6o+x7QaC0+WHFII8S55TJQx2Jx6x4jgwXnqfhQnfkauevt/Jqe37qFJLB+SBGIpToIJ13OwJ3QTT7HuPcMNQ=="/>
    <x v="246"/>
    <s v="LOM00745 - Professional Doctorate in Counselling Psychology"/>
    <s v="Professional Doctorate in Counselling Psychology"/>
    <s v="FT (Full time)"/>
    <x v="8"/>
    <s v="Counselling psychologist"/>
    <s v=""/>
    <s v="London Metropolitan University"/>
    <s v="London Metropolitan University"/>
    <s v="Education officers"/>
    <x v="0"/>
  </r>
  <r>
    <x v="491"/>
    <s v="oExzmYLc0+0WWB8Rpn+/VYDAVsC+Q+XJ8rlq/zqV7SMrBfEbw8gqM+DUfJz9tB6jvbbu5isQfXDC1cpyUexA7w=="/>
    <x v="315"/>
    <s v="LOM01940 - BSc (Hons) Dietetics"/>
    <s v="BSc (Hons) Dietetics"/>
    <s v="FT (Full time)"/>
    <x v="11"/>
    <s v=""/>
    <s v=""/>
    <s v="London Metropolitan University"/>
    <s v="London Metropolitan University"/>
    <s v="Kristina Simakova"/>
    <x v="0"/>
  </r>
  <r>
    <x v="492"/>
    <s v="xtVGDyizeEl9tpSUMQI60mIJ/zVuINzYCkrHAbMMcsKsc4M+oah4D55b1pBHsr4guPMnLH1iwaaTaahZTBMRBA=="/>
    <x v="16"/>
    <s v="LSB00736 - Postgraduate Certificate in Non-Medical Prescribing"/>
    <s v="Postgraduate Certificate in Non-Medical Prescribing"/>
    <s v="PT (Part time)"/>
    <x v="1"/>
    <s v=""/>
    <s v="Supplementary Prescribing, Independent Prescribing"/>
    <s v="London South Bank University"/>
    <s v="London South Bank University"/>
    <s v="Education administrators"/>
    <x v="0"/>
  </r>
  <r>
    <x v="493"/>
    <s v="I2nKHcdOeapqrKYZYlloCYdzoeXNpCh7ZDQe7+C69nd8KYBLEsL7cm2/OhzFY4u1tV1PsIOj7ieDBLw7Mu+yRw=="/>
    <x v="317"/>
    <s v="LSB00754 - BSc (Hons) Operating Department Practice"/>
    <s v="BSc (Hons) Operating Department Practice"/>
    <s v="FT (Full time)"/>
    <x v="7"/>
    <s v=""/>
    <s v=""/>
    <s v="London South Bank University"/>
    <s v="London South Bank University"/>
    <s v="Education administrators"/>
    <x v="0"/>
  </r>
  <r>
    <x v="494"/>
    <s v="XZpwgby1CcO+iwuUJvNHOSSlopRaLIcr33vsU8AVzIeoQ2kBF/vyaa+gqgDy6asogjLHrQemBFPH4YeWtM+QQw=="/>
    <x v="16"/>
    <s v="LSB00755 - Non-Medical Prescribing V300 Independent Prescribing (for PH, CH, TRad and PA)  "/>
    <s v="Non-Medical Prescribing V300 Independent Prescribing (for PH, CH, TRad and PA) "/>
    <s v="PT (Part time)"/>
    <x v="1"/>
    <s v=""/>
    <s v="Supplementary Prescribing, Independent Prescribing"/>
    <s v="London South Bank University"/>
    <s v="London South Bank University"/>
    <s v="Education administrators"/>
    <x v="0"/>
  </r>
  <r>
    <x v="495"/>
    <s v="2NvUD/8fxTmTF3SJbVpERkFXATe9G5Wo6HAkp0qPkzoLlnd8jOrWS02KD1GWPyxFZaRS7t4eWEXTuLPsiICj6Q=="/>
    <x v="111"/>
    <s v="LSB01085 - BSc (Hons) Diagnostic Radiography"/>
    <s v="BSc (Hons) Diagnostic Radiography"/>
    <s v="PT (Part time)"/>
    <x v="3"/>
    <s v="Diagnostic radiographer"/>
    <s v=""/>
    <s v="London South Bank University"/>
    <s v="London South Bank University"/>
    <s v="Education administrators"/>
    <x v="0"/>
  </r>
  <r>
    <x v="496"/>
    <s v="a9j+uAEMvoa45PJuKDqtMvSb4upDD+JWodwwYsZyCI5Cu0deI1mxZNa4QVlhzNdx3R+qCTbTFedqDQkrcooDAA=="/>
    <x v="111"/>
    <s v="LSB01086 - BSc (Hons) Diagnostic Radiography"/>
    <s v="BSc (Hons) Diagnostic Radiography"/>
    <s v="FT (Full time)"/>
    <x v="3"/>
    <s v="Diagnostic radiographer"/>
    <s v=""/>
    <s v="London South Bank University"/>
    <s v="London South Bank University"/>
    <s v="Education administrators"/>
    <x v="0"/>
  </r>
  <r>
    <x v="497"/>
    <s v="FStrs6febd1FqEHNB1OmFeaFaWZZztZoKing2ZcBBqB+d3BHIvyRcDpNAT3bCyW0B4YJYKQujP4yG6dLHCS7nw=="/>
    <x v="44"/>
    <s v="LSB01087 - BSc (Hons) Occupational Therapy"/>
    <s v="BSc (Hons) Occupational Therapy"/>
    <s v="PT (Part time)"/>
    <x v="12"/>
    <s v=""/>
    <s v=""/>
    <s v="London South Bank University"/>
    <s v="London South Bank University"/>
    <s v="Education administrators"/>
    <x v="0"/>
  </r>
  <r>
    <x v="498"/>
    <s v="nOjTtiqSJWddpuiIBYDLQUZgpcherHHQ++sedTPwik8Y+6w4lUNegBuMcszYsDfK20M4NL8EFuyywQ5XBx3gMw=="/>
    <x v="44"/>
    <s v="LSB01088 - BSc (Hons) Occupational Therapy"/>
    <s v="BSc (Hons) Occupational Therapy"/>
    <s v="WBL (Work based learning)"/>
    <x v="12"/>
    <s v=""/>
    <s v=""/>
    <s v="London South Bank University"/>
    <s v="London South Bank University"/>
    <s v="Education administrators"/>
    <x v="0"/>
  </r>
  <r>
    <x v="499"/>
    <s v="eO7ayh6XP94AGb+dhZrzy7Ru0xEleGpXi8zRhRdbQMAazm3TjCX6tQf9bFZ1tjhVLPZ/5s8xwEF0F/APxVD/lA=="/>
    <x v="16"/>
    <s v="LSB01092 - Non-Medical Prescribing V300 Supplementary Prescribing (for DRad and DT)  "/>
    <s v="Non-Medical Prescribing V300 Supplementary Prescribing (for DRad and DT) "/>
    <s v="PT (Part time)"/>
    <x v="1"/>
    <s v=""/>
    <s v="Supplementary Prescribing"/>
    <s v="London South Bank University"/>
    <s v="London South Bank University"/>
    <s v="Education administrators"/>
    <x v="0"/>
  </r>
  <r>
    <x v="500"/>
    <s v="4rQICfHFTht5t4NTp7e5gUthmJ60u/CjzfEUr8mMBXAE+6oVJT5+5tc7vY+w7zZBD5trF8G68CfW70b0899rDw=="/>
    <x v="44"/>
    <s v="LSB01093 - BSc (Hons) Occupational Therapy"/>
    <s v="BSc (Hons) Occupational Therapy"/>
    <s v="FT (Full time)"/>
    <x v="12"/>
    <s v=""/>
    <s v=""/>
    <s v="London South Bank University"/>
    <s v="London South Bank University"/>
    <s v="Education administrators"/>
    <x v="0"/>
  </r>
  <r>
    <x v="501"/>
    <s v="Y/UY0BSMz4lndvF2SxTX46zNaY/TsKpctpFQwdVpSHsUPFIn2TEgiMhNzO1Cc0sQcRiKYbGpbe0HypF26uCbCg=="/>
    <x v="44"/>
    <s v="LSB01094 - Pg Dip Occupational Therapy"/>
    <s v="Pg Dip Occupational Therapy"/>
    <s v="FT (Full time)"/>
    <x v="12"/>
    <s v=""/>
    <s v=""/>
    <s v="London South Bank University"/>
    <s v="London South Bank University"/>
    <s v="Education administrators"/>
    <x v="0"/>
  </r>
  <r>
    <x v="502"/>
    <s v="qbu0Eu93fv445OQDee64SJL2hCG1llUVMtfJY+em5Qgo/pNgoNUqhmzMWbVhmrjr62pMxM1J44eTKqA7tjhtsQ=="/>
    <x v="10"/>
    <s v="LSB01095 - Pg Dip Therapeutic Radiography"/>
    <s v="Pg Dip Therapeutic Radiography"/>
    <s v="FT (Full time)"/>
    <x v="3"/>
    <s v="Therapeutic radiographer"/>
    <s v=""/>
    <s v="London South Bank University"/>
    <s v="London South Bank University"/>
    <s v="Education administrators"/>
    <x v="0"/>
  </r>
  <r>
    <x v="503"/>
    <s v="AE3jfFpKY187IaoPxgyioDnr7CH31r5MMsM7qYu54UQHsx5e6oJ43FHx/2SgW7qqr4Wisj1HzLVuw6HzJNjBnQ=="/>
    <x v="10"/>
    <s v="LSB01096 - BSc (Hons) Therapeutic Radiography"/>
    <s v="BSc (Hons) Therapeutic Radiography"/>
    <s v="FT (Full time)"/>
    <x v="3"/>
    <s v="Therapeutic radiographer"/>
    <s v=""/>
    <s v="London South Bank University"/>
    <s v="London South Bank University"/>
    <s v="Education administrators"/>
    <x v="0"/>
  </r>
  <r>
    <x v="504"/>
    <s v="kfQBTXV6IvXNwJZsAXVI+UR2H03SFQkV9fjLLUadO3X6LsJqzJpRVYsYhtwekS4IX389pMNqawYzr2GLIE63JA=="/>
    <x v="10"/>
    <s v="LSB01661 - MSc Therapeutic Radiography"/>
    <s v="MSc Therapeutic Radiography"/>
    <s v="FT (Full time)"/>
    <x v="3"/>
    <s v="Therapeutic radiographer"/>
    <s v=""/>
    <s v="London South Bank University"/>
    <s v="London South Bank University"/>
    <s v="John Archibald"/>
    <x v="0"/>
  </r>
  <r>
    <x v="505"/>
    <s v="xQEI6+sD253pcR/zy5vTFoKTBvveQdLkT/eZ+3UVhxkxv9Je4yNLtVNXxBYMfC3jp3X28wZLpa3y7I44skAlDA=="/>
    <x v="44"/>
    <s v="LSB01662 - MSc Occupational Therapy"/>
    <s v="MSc Occupational Therapy"/>
    <s v="FT (Full time)"/>
    <x v="12"/>
    <s v=""/>
    <s v=""/>
    <s v="London South Bank University"/>
    <s v="London South Bank University"/>
    <s v="John Archibald"/>
    <x v="0"/>
  </r>
  <r>
    <x v="506"/>
    <s v="qsNWAV++58g6RS1gKja+Gvn0Y8F+NApN27V4Ft1fIzXLv2J9akqv5vizfnnq0B4ocrwo9tncQMfNyD44SVlBaw=="/>
    <x v="109"/>
    <s v="LSB01743 - BSc (Hons) Physiotherapy"/>
    <s v="BSc (Hons) Physiotherapy"/>
    <s v="FT (Full time)"/>
    <x v="9"/>
    <s v=""/>
    <s v=""/>
    <s v="London South Bank University"/>
    <s v="London South Bank University"/>
    <s v="Kristina Simakova"/>
    <x v="0"/>
  </r>
  <r>
    <x v="507"/>
    <s v="06QIyf8S9YgS63GXHWul61yoqDjkGdTvuq0e5L96KSJbGu1kcKx+w4acjR7SZhm8T7dTYSIXmohD0IlJJfkjBA=="/>
    <x v="109"/>
    <s v="LSB01744 - MSc Physiotherapy (Pre-registration)"/>
    <s v="MSc Physiotherapy (Pre-registration)"/>
    <s v="FTA (Full time accelerated)"/>
    <x v="9"/>
    <s v=""/>
    <s v=""/>
    <s v="London South Bank University"/>
    <s v="London South Bank University"/>
    <s v="Kristina Simakova"/>
    <x v="0"/>
  </r>
  <r>
    <x v="508"/>
    <s v="txGNvSnnD637JfDoFd4t0XlzWj5beRJWQdAfhMykzgnzc8+vhkujtsHT1VA68zBFx+pSNL5d/cpnjfwaxv/NAw=="/>
    <x v="109"/>
    <s v="LSB01745 - Integrated Masters in Physiotherapy - MPhysio"/>
    <s v="Integrated Masters in Physiotherapy - MPhysio"/>
    <s v="FT (Full time)"/>
    <x v="9"/>
    <s v=""/>
    <s v=""/>
    <s v="London South Bank University"/>
    <s v="London South Bank University"/>
    <s v="Kristina Simakova"/>
    <x v="0"/>
  </r>
  <r>
    <x v="509"/>
    <s v="xWa09neeMCJh/LAGZRhy84NcFtV06LVOqMw7c2BPTLifRUfaofp5y1fFjklA1Zey/GDMbNDAfOMKYYd9HsR6GA=="/>
    <x v="318"/>
    <s v="LSB02353 - BSc (Hons) Operating Department Practice Apprenticeship"/>
    <s v="BSc (Hons) Operating Department Practice Apprenticeship"/>
    <s v="WBL (Work based learning)"/>
    <x v="7"/>
    <s v=""/>
    <s v=""/>
    <s v="London South Bank University"/>
    <s v="London South Bank University"/>
    <s v="Ann Faulkner"/>
    <x v="0"/>
  </r>
  <r>
    <x v="510"/>
    <s v="6rNcJbWoS4h1KOsbGnf4SVQiWspzYcU/PaS7G4gdooOtWgO6D2Hx0ht0JkBR6hvuJqF+nhsqT5YQYaN0QmaTUw=="/>
    <x v="319"/>
    <s v="MAN00760 - Doctorate in Clinical Psychology (ClinPsyD)"/>
    <s v="Doctorate in Clinical Psychology (ClinPsyD)"/>
    <s v="FT (Full time)"/>
    <x v="8"/>
    <s v="Clinical psychologist"/>
    <s v=""/>
    <s v="University of Manchester"/>
    <s v="University of Manchester"/>
    <s v="Education officers"/>
    <x v="0"/>
  </r>
  <r>
    <x v="511"/>
    <s v="ve5FgcgmacOk6CADxCVb4mpx8btISSQ8OwSqslmOnPWJg6jqC5xt7xgSAmm5BzxoUOhW0sNGbFS/jLGXXyjn9A=="/>
    <x v="320"/>
    <s v="MAN00761 - Educational and Child Psychology (D.Ed.Ch.Psychol)"/>
    <s v="Educational and Child Psychology (D.Ed.Ch.Psychol)"/>
    <s v="FT (Full time)"/>
    <x v="8"/>
    <s v="Educational psychologist"/>
    <s v=""/>
    <s v="University of Manchester"/>
    <s v="University of Manchester"/>
    <s v="Education officers"/>
    <x v="0"/>
  </r>
  <r>
    <x v="512"/>
    <s v="mL4R24jDaigXlhE9ETLSpLRxmt5oVjoSBRCYAdE1nGcRi/+uHMqP0nlcxBpXSTSM06j42TkIFtMxUWdo5JBARg=="/>
    <x v="155"/>
    <s v="MAN00771 - Doctorate in Counselling Psychology"/>
    <s v="Doctorate in Counselling Psychology"/>
    <s v="FT (Full time)"/>
    <x v="8"/>
    <s v="Counselling psychologist"/>
    <s v=""/>
    <s v="University of Manchester"/>
    <s v="University of Manchester"/>
    <s v="Education officers"/>
    <x v="0"/>
  </r>
  <r>
    <x v="513"/>
    <s v="M4TkcR/vB4vyD8/U21FfpZswk0fuv4xylTrqylD9rOKLUKjrI8k61zLJzKWZrTDKppIzKanNQvXwGmoy4fO0iw=="/>
    <x v="321"/>
    <s v="MAN00774 - BSc (Hons) Healthcare Science (Audiology)"/>
    <s v="BSc (Hons) Healthcare Science (Audiology)"/>
    <s v="FT (Full time)"/>
    <x v="6"/>
    <s v=""/>
    <s v=""/>
    <s v="University of Manchester"/>
    <s v="University of Manchester"/>
    <s v="Education officers"/>
    <x v="0"/>
  </r>
  <r>
    <x v="514"/>
    <s v="9qCK0tWTnyJ0xB5aavhtm7NxsPlLoQXe22QPjAwN4C9e+Cfk2HFakSnOPpP3qvCDqd7JAPCkJWJGPihPhky09w=="/>
    <x v="322"/>
    <s v="MAN00778 - MSc Audiology (with clinical competency certificate - CCC)"/>
    <s v="MSc Audiology (with clinical competency certificate - CCC)"/>
    <s v="FT (Full time)"/>
    <x v="6"/>
    <s v=""/>
    <s v=""/>
    <s v="University of Manchester"/>
    <s v="University of Manchester"/>
    <s v="Education officers"/>
    <x v="0"/>
  </r>
  <r>
    <x v="515"/>
    <s v="R/XAxJy5EHCceCvy6o5sP3pFigJtFhrbvT9J32qQf6k83XsXDyPYECPG/HKsumYs665iDqtfG0772MhAWU36yg=="/>
    <x v="322"/>
    <s v="MAN00779 - Pg Dip Audiology (with clinical competency certificate - CCC)"/>
    <s v="Pg Dip Audiology (with clinical competency certificate - CCC)"/>
    <s v="FT (Full time)"/>
    <x v="6"/>
    <s v=""/>
    <s v=""/>
    <s v="University of Manchester"/>
    <s v="University of Manchester"/>
    <s v="Education officers"/>
    <x v="0"/>
  </r>
  <r>
    <x v="516"/>
    <s v="1LTvla0smM5pqQeCpzX+/SKzsXZsR6Gux9Ulz4Arj+LiOoiTwAOYeifDL8CzLAGvObCP7e9MiS2y+kpzpNMoeg=="/>
    <x v="323"/>
    <s v="MAN01380 - BSc (Hons) Speech and Language Therapy"/>
    <s v="BSc (Hons) Speech and Language Therapy"/>
    <s v="FT (Full time)"/>
    <x v="10"/>
    <s v=""/>
    <s v=""/>
    <s v="University of Manchester"/>
    <s v="University of Manchester"/>
    <s v="Education officers"/>
    <x v="1"/>
  </r>
  <r>
    <x v="517"/>
    <s v="aWOM4AX0tjOlmO9aT2Rzd2305klHDaSTfchN4nUpQK94CfIOqgNfW4qZONSVURUJofF9rRYV6/VIPvVMpYbXMw=="/>
    <x v="323"/>
    <s v="MAN01766 - Masters in Speech and Language Therapy"/>
    <s v="Masters in Speech and Language Therapy"/>
    <s v="FT (Full time)"/>
    <x v="10"/>
    <s v=""/>
    <s v=""/>
    <s v="University of Manchester"/>
    <s v="University of Manchester"/>
    <s v="Sagitta Fernando"/>
    <x v="0"/>
  </r>
  <r>
    <x v="518"/>
    <s v="VYH1uOzUFpwN9LLrylWw9+W8H8rLKu7JuhbZU2hMUvtPKv2mu0E8fZgPgLp6MtPxTW7jQ8uca5cBXuOMj3GugA=="/>
    <x v="323"/>
    <s v="MAN01923 - BSc (Hons) Speech and Language Therapy"/>
    <s v="BSc (Hons) Speech and Language Therapy"/>
    <s v="FT (Full time)"/>
    <x v="10"/>
    <s v=""/>
    <s v=""/>
    <s v="University of Manchester"/>
    <s v="University of Manchester"/>
    <s v="Kristina Simakova"/>
    <x v="0"/>
  </r>
  <r>
    <x v="519"/>
    <s v="KMlVkEMlGTr6Y1PDFPTstZ6RVaHAmL3WA4h//h66732t0R9OMzcIHf+627xL4bAhNJgAns//sG6HN62dfKcZSA=="/>
    <x v="324"/>
    <s v="MET00780 - Doctorate in Counselling Psychology and Psychotherapy by Professional Studies (DCPsych)"/>
    <s v="Doctorate in Counselling Psychology and Psychotherapy by Professional Studies (DCPsych)"/>
    <s v="PT (Part time)"/>
    <x v="8"/>
    <s v="Counselling psychologist"/>
    <s v=""/>
    <s v="Metanoia Institute"/>
    <s v="Middlesex University"/>
    <s v="Education administrators"/>
    <x v="0"/>
  </r>
  <r>
    <x v="520"/>
    <s v="2Fw51vadmm/dmCGEUJOdSlKLOJTCMWHE+dNhwrBCJDY//YWr2OrZEJMQm5Ty04Efsyui9ffCodk6o3E3c9K7Sg=="/>
    <x v="325"/>
    <s v="MID00815 - BSc (Hons) Applied Biomedical Science"/>
    <s v="BSc (Hons) Applied Biomedical Science"/>
    <s v="FT (Full time)"/>
    <x v="0"/>
    <s v=""/>
    <s v=""/>
    <s v="Middlesex University"/>
    <s v="Middlesex University"/>
    <s v="Education administrators"/>
    <x v="0"/>
  </r>
  <r>
    <x v="521"/>
    <s v="yMQB6dTAgjnkGRmPq9U5E79I6uF9nni4Vn7fPajusQHVjwEW0X1ddR2FXJksE+fwRvYKx6pYu5TZXlKN9t32fg=="/>
    <x v="115"/>
    <s v="MMU00788 - BSc (Hons) Physiotherapy"/>
    <s v="BSc (Hons) Physiotherapy"/>
    <s v="FT (Full time)"/>
    <x v="9"/>
    <s v=""/>
    <s v=""/>
    <s v="Manchester Metropolitan University"/>
    <s v="Manchester Metropolitan University"/>
    <s v="Education officers"/>
    <x v="0"/>
  </r>
  <r>
    <x v="522"/>
    <s v="nYIp2qGqoLIP4iEDIPKAa/V3PNiGK34JPxrieO1gzQrBE2DNOds1iWQsghWMNv3ItSmHm8gohE3aQgPJK8pFpg=="/>
    <x v="326"/>
    <s v="MMU00791 - BSc (Hons) Psychology and Speech Pathology"/>
    <s v="BSc (Hons) Psychology and Speech Pathology"/>
    <s v="FT (Full time)"/>
    <x v="10"/>
    <s v=""/>
    <s v=""/>
    <s v="Manchester Metropolitan University"/>
    <s v="Manchester Metropolitan University"/>
    <s v="Education officers"/>
    <x v="1"/>
  </r>
  <r>
    <x v="523"/>
    <s v="i1omZVLqbB9CusEuR5fOb2sR0IdBx4VD5qAt/ZuOvsdeQ/AKx1mnrPwrrYfHK1J+biBd2gCdhAA7M9a2bLu6iQ=="/>
    <x v="327"/>
    <s v="MMU00792 - BSc (Hons) Speech Pathology and Therapy"/>
    <s v="BSc (Hons) Speech Pathology and Therapy"/>
    <s v="FT (Full time)"/>
    <x v="10"/>
    <s v=""/>
    <s v=""/>
    <s v="Manchester Metropolitan University"/>
    <s v="Manchester Metropolitan University"/>
    <s v="Education officers"/>
    <x v="1"/>
  </r>
  <r>
    <x v="524"/>
    <s v="W/yfzzodbxGNs6fT63Llqz6xX8XpBEGu3u8u+mFeDrCY1H7RYnqW7Rst1duRlQuQt5tduFIfR9pfOUmYXXN/3w=="/>
    <x v="328"/>
    <s v="MMU00793 - MSc Physiotherapy (Pre-registration)"/>
    <s v="MSc Physiotherapy (Pre-registration)"/>
    <s v="FT (Full time)"/>
    <x v="9"/>
    <s v=""/>
    <s v=""/>
    <s v="Manchester Metropolitan University"/>
    <s v="Manchester Metropolitan University"/>
    <s v="Education officers"/>
    <x v="0"/>
  </r>
  <r>
    <x v="525"/>
    <s v="PeHaUw3W8mlKiIsp3m8qW0i74P/QkDCl8fXNnYCDqlxRAGcARY3HrJyPNDkSixw3r9AYO0c54OQCHp5tlYXi2Q=="/>
    <x v="329"/>
    <s v="MMU00794 - Non-Medical Prescribing"/>
    <s v="Non-Medical Prescribing"/>
    <s v="PT (Part time)"/>
    <x v="1"/>
    <s v=""/>
    <s v="Supplementary Prescribing"/>
    <s v="Manchester Metropolitan University"/>
    <s v="Manchester Metropolitan University"/>
    <s v="Education officers"/>
    <x v="0"/>
  </r>
  <r>
    <x v="526"/>
    <s v="xkXUfjk9KzGKXQGqdhCPz/Nq0OVUZiDydsWR1JdKs3gAjndqrYMFR38CGwE7ko7afFHnZTImdpbOvHDv33jDYQ=="/>
    <x v="330"/>
    <s v="MMU00795 - BSc (Hons) Healthcare Sciences - Life Sciences (Blood Sciences)"/>
    <s v="BSc (Hons) Healthcare Sciences - Life Sciences (Blood Sciences)"/>
    <s v="FT (Full time)"/>
    <x v="0"/>
    <s v=""/>
    <s v=""/>
    <s v="Manchester Metropolitan University"/>
    <s v="Manchester Metropolitan University"/>
    <s v="Education officers"/>
    <x v="1"/>
  </r>
  <r>
    <x v="527"/>
    <s v="XgfjsKKMkNEtDWPqqELZi+SeQuQNIwslMQCJuImexlDOZ0pTXIwdtqYtGFhemjY/v2KBnSUzcl4e3uLBBDFRxQ=="/>
    <x v="330"/>
    <s v="MMU00797 - BSc (Hons) Healthcare Sciences - Life Sciences (Cellular Sciences)"/>
    <s v="BSc (Hons) Healthcare Sciences - Life Sciences (Cellular Sciences)"/>
    <s v="FT (Full time)"/>
    <x v="0"/>
    <s v=""/>
    <s v=""/>
    <s v="Manchester Metropolitan University"/>
    <s v="Manchester Metropolitan University"/>
    <s v="Education officers"/>
    <x v="1"/>
  </r>
  <r>
    <x v="528"/>
    <s v="JV1GmKCvLN/lu4iDaydSPcKFLQR8vFCrM6mJzzoPMOJFEA1zWrwppwFlqA7+hA8TRgkCYrY96E9x40C4Sm/VUw=="/>
    <x v="330"/>
    <s v="MMU00799 - BSc (Hons) Healthcare Sciences - Life Sciences (Genetic Sciences)"/>
    <s v="BSc (Hons) Healthcare Sciences - Life Sciences (Genetic Sciences)"/>
    <s v="FT (Full time)"/>
    <x v="0"/>
    <s v=""/>
    <s v=""/>
    <s v="Manchester Metropolitan University"/>
    <s v="Manchester Metropolitan University"/>
    <s v="Education officers"/>
    <x v="1"/>
  </r>
  <r>
    <x v="529"/>
    <s v="s6X6HZRL7ENIB2UMvuYbPltAOdGUL0nx2CHrSogOun2PFtPzFfO2+UPcUNEBne+Vni84d0wrNdMRMKWPLG1x2Q=="/>
    <x v="330"/>
    <s v="MMU00801 - BSc (Hons) Healthcare Sciences - Life Sciences (Infection Sciences)"/>
    <s v="BSc (Hons) Healthcare Sciences - Life Sciences (Infection Sciences)"/>
    <s v="FT (Full time)"/>
    <x v="0"/>
    <s v=""/>
    <s v=""/>
    <s v="Manchester Metropolitan University"/>
    <s v="Manchester Metropolitan University"/>
    <s v="Education officers"/>
    <x v="1"/>
  </r>
  <r>
    <x v="530"/>
    <s v="wVUiqMUxKFDfRyJz85GvuBVyd1M5tAhn5KgtzkzTmZixs0e8aPbkhYagITUS6fHDWXkfUeA8dtuayjmbKGMEUg=="/>
    <x v="329"/>
    <s v="MMU00803 - Non-Medical Prescribing"/>
    <s v="Non-Medical Prescribing"/>
    <s v="PT (Part time)"/>
    <x v="1"/>
    <s v=""/>
    <s v="Supplementary Prescribing, Independent Prescribing"/>
    <s v="Manchester Metropolitan University"/>
    <s v="Manchester Metropolitan University"/>
    <s v="Education officers"/>
    <x v="0"/>
  </r>
  <r>
    <x v="531"/>
    <s v="aXL50hxXPapUYECi99dDhxhiYKaUIAXgaLZOfhs01tLBqX8P2FZ56TxaGzERbpY/TqzKVgAXzldNQlidsX7jXQ=="/>
    <x v="331"/>
    <s v="MMU00804 - MSc (Pre-Registration) Speech and Language Therapy"/>
    <s v="MSc (Pre-Registration) Speech and Language Therapy"/>
    <s v="FT (Full time)"/>
    <x v="10"/>
    <s v=""/>
    <s v=""/>
    <s v="Manchester Metropolitan University"/>
    <s v="Manchester Metropolitan University"/>
    <s v="Education officers"/>
    <x v="0"/>
  </r>
  <r>
    <x v="532"/>
    <s v="TwCQpzZzR5FB8aJ8PByiyS98tAC0EFNPMAsnuGwxauJkogExaB4yoR+MFqhOL1vqMeOgXbGChlsp1ucXxVxCkg=="/>
    <x v="332"/>
    <s v="MMU02014 - MSc Dietetics"/>
    <s v="MSc Dietetics"/>
    <s v="FT (Full time)"/>
    <x v="11"/>
    <s v=""/>
    <s v=""/>
    <s v="Manchester Metropolitan University"/>
    <s v="Manchester Metropolitan University"/>
    <s v="Sagitta Fernando"/>
    <x v="2"/>
  </r>
  <r>
    <x v="533"/>
    <s v="IaXaLZqDucKp5Fv8RVNmrBGu544QZ6Ng2eeUrwh2bg9WnQotw2H/hG5PEE6GuP05yHs7DVAafoTwg0IHXDc1Bw=="/>
    <x v="333"/>
    <s v="MMU02069 - BSc (Hons) Healthcare Sciences - Life Sciences (Blood Sciences)"/>
    <s v="BSc (Hons) Healthcare Sciences - Life Sciences (Blood Sciences)"/>
    <s v="WBL (Work based learning)"/>
    <x v="0"/>
    <s v=""/>
    <s v=""/>
    <s v="Manchester Metropolitan University"/>
    <s v="Manchester Metropolitan University"/>
    <s v="Sagitta Fernando"/>
    <x v="0"/>
  </r>
  <r>
    <x v="534"/>
    <s v="k7k9zeaS+3M5vn/MYUlz1aWwIAiMcpij2Slmo8KSbowvR4/e47Xzly1WLJ2mOWQhekDXWIGaIgV4UFkPgCogxQ=="/>
    <x v="334"/>
    <s v="MMU02070 - BSc (Hons) Healthcare Sciences - Life Sciences (Cellular Sciences)"/>
    <s v="BSc (Hons) Healthcare Sciences - Life Sciences (Cellular Sciences)"/>
    <s v="WBL (Work based learning)"/>
    <x v="0"/>
    <s v=""/>
    <s v=""/>
    <s v="Manchester Metropolitan University"/>
    <s v="Manchester Metropolitan University"/>
    <s v="Sagitta Fernando"/>
    <x v="0"/>
  </r>
  <r>
    <x v="535"/>
    <s v="dd10Np3JuM5IhGz2lGc8T6QF+SmUinVHRY/ygg9e4xwhNmhGybAjBC9gSg45VAxLocI0ZehmSP64mE/x/gT/5A=="/>
    <x v="335"/>
    <s v="MMU02071 - BSc (Hons) Healthcare Sciences - Life Sciences (Infection Sciences)"/>
    <s v="BSc (Hons) Healthcare Sciences - Life Sciences (Infection Sciences)"/>
    <s v="WBL (Work based learning)"/>
    <x v="0"/>
    <s v=""/>
    <s v=""/>
    <s v="Manchester Metropolitan University"/>
    <s v="Manchester Metropolitan University"/>
    <s v="Sagitta Fernando"/>
    <x v="0"/>
  </r>
  <r>
    <x v="536"/>
    <s v="kgOOug2T4eGaYjB0SE0cZFWhrabnCaukVfy/6LHnCIKhwm8OYGrJZikqNnK/c+okeI4htIdqKGJqeZXOAk//bQ=="/>
    <x v="336"/>
    <s v="MMU02072 - BSc (Hons) Healthcare Sciences - Life Sciences (Genetic Sciences)"/>
    <s v="BSc (Hons) Healthcare Sciences - Life Sciences (Genetic Sciences)"/>
    <s v="WBL (Work based learning)"/>
    <x v="0"/>
    <s v=""/>
    <s v=""/>
    <s v="Manchester Metropolitan University"/>
    <s v="Manchester Metropolitan University"/>
    <s v="Sagitta Fernando"/>
    <x v="0"/>
  </r>
  <r>
    <x v="537"/>
    <s v="sdriqhypmudOLvWkxMxIgk5bJJ7iX2JUjf6Nwymlz/qupFdfpYhyAfclFOKj//YZXEscMKgbnicIRVsNLnPjnw=="/>
    <x v="337"/>
    <s v="MMU02137 - BSc (Hons) Speech and Language Therapy"/>
    <s v="BSc (Hons) Speech and Language Therapy"/>
    <s v="FT (Full time)"/>
    <x v="10"/>
    <s v=""/>
    <s v=""/>
    <s v="Manchester Metropolitan University"/>
    <s v="Manchester Metropolitan University"/>
    <s v="Ann Faulkner"/>
    <x v="0"/>
  </r>
  <r>
    <x v="538"/>
    <s v="ddXpDxqd2Ye8+9g0BaOwFay8qnjyQBN1szJV2ufK8OMelXNciCee+GNS53bHpfRDqCz/B1krAyhNpfO0N+NdrQ=="/>
    <x v="338"/>
    <s v="MMU02281 - Postgraduate Diploma in Forensic Psychology Practice"/>
    <s v="Postgraduate Diploma in Forensic Psychology Practice"/>
    <s v="FLX (Flexible)"/>
    <x v="8"/>
    <s v="Forensic psychologist"/>
    <s v=""/>
    <s v="Manchester Metropolitan University"/>
    <s v="Manchester Metropolitan University"/>
    <s v="Sagitta Fernando"/>
    <x v="2"/>
  </r>
  <r>
    <x v="539"/>
    <s v="EoYf8EsRT0d99HiIbFYOSSHAC2BPj07rCOdj5KOTKSSlSMcng1LXSq8G/F/IZQKhHwLt9GgtHUxKSMFiu4YGlg=="/>
    <x v="330"/>
    <s v="MMU02300 - BSc (Hons) Applied Biomedical Science (ABMS)"/>
    <s v="BSc (Hons) Applied Biomedical Science (ABMS)"/>
    <s v="FT (Full time)"/>
    <x v="0"/>
    <s v=""/>
    <s v=""/>
    <s v="Manchester Metropolitan University"/>
    <s v="Manchester Metropolitan University"/>
    <s v="Alex Stride"/>
    <x v="2"/>
  </r>
  <r>
    <x v="540"/>
    <s v="ZD4HXoOD8UiY/BhO2V2moCpu3uwuFUf9t6Fs0VC73cyD1fwg1ICMfWQS3tifE+1wHGwAhYkreqpBwtBKsX8aOg=="/>
    <x v="330"/>
    <s v="MMU02301 - BSc (Hons) Applied Biomedical Science (ABMS)"/>
    <s v="BSc (Hons) Applied Biomedical Science (ABMS)"/>
    <s v="PT (Part time)"/>
    <x v="0"/>
    <s v=""/>
    <s v=""/>
    <s v="Manchester Metropolitan University"/>
    <s v="Manchester Metropolitan University"/>
    <s v="Alex Stride"/>
    <x v="2"/>
  </r>
  <r>
    <x v="541"/>
    <s v="A71z5YWlshEzYmTTv6IyzCjMbfzXHcjqUCc5iE5FFboWLNXb/CraBXaMBzRoWvt1tEIZuNHvK1f47LOzXb6Yrw=="/>
    <x v="339"/>
    <s v="MPT01817-Medipro level 6 Paramedic Practice"/>
    <s v="Medipro level 6 Paramedic Practice"/>
    <s v="FT (Full time)"/>
    <x v="5"/>
    <s v=""/>
    <s v=""/>
    <s v="Medipro Limited"/>
    <s v="Qualsafe Awards Ltd"/>
    <s v="Kristina Simakova"/>
    <x v="1"/>
  </r>
  <r>
    <x v="542"/>
    <s v="14ijkOgtf+m9/3J5DQbryX3wB3VAwzr7n4ciRc0D1NY4atq3puK/T4UDVN+SGQK9c9D/zggw9lb7C9SXbKL1jg=="/>
    <x v="235"/>
    <s v="MSP00813 - Postgraduate Certificate in Independent and Supplementary Prescribing"/>
    <s v="Postgraduate Certificate in Independent and Supplementary Prescribing"/>
    <s v="DL (Distance learning)"/>
    <x v="1"/>
    <s v=""/>
    <s v="Supplementary Prescribing, Independent Prescribing"/>
    <s v="Medway School of Pharmacy"/>
    <s v="Universities of Greenwich and Kent"/>
    <s v="Education officers"/>
    <x v="0"/>
  </r>
  <r>
    <x v="543"/>
    <s v="dvpSNF4zkkHu/tNnYvWzz7YEcBrK9BjUQSmZTX/4yND9oXApOvl2KhdJV+287LrQ3wvom+tu64TG/M2GhUGCHw=="/>
    <x v="235"/>
    <s v="MSP01274 - Postgraduate Certificate in Supplementary Prescribing"/>
    <s v="Postgraduate Certificate in Supplementary Prescribing"/>
    <s v="DL (Distance learning)"/>
    <x v="1"/>
    <s v=""/>
    <s v="Supplementary Prescribing"/>
    <s v="Medway School of Pharmacy"/>
    <s v="Universities of Greenwich and Kent"/>
    <s v="Education officers"/>
    <x v="0"/>
  </r>
  <r>
    <x v="544"/>
    <s v="1smsgfQ9IUy36i3+Z85ng1AfIhGen/3K2F/UtvXC9GTc5VUXtA6/yrFGnQtqrdjxr6E991wVwLJAlLmq5ENOtg=="/>
    <x v="340"/>
    <s v="NAP00414 - Non Medical Prescribing for Nurses Midwives and Allied Health Professionals"/>
    <s v="Non Medical Prescribing for Nurses Midwives and Allied Health Professionals"/>
    <s v="PT (Part time)"/>
    <x v="1"/>
    <s v=""/>
    <s v="Supplementary Prescribing, Independent Prescribing"/>
    <s v="Edinburgh Napier University"/>
    <s v="Edinburgh Napier University"/>
    <s v="Education administrators"/>
    <x v="1"/>
  </r>
  <r>
    <x v="545"/>
    <s v="TEz9wGV1ZFFhxGeumEX/kJgfIzY5u7zq0M0tnmdW7rHSfU3KUxh0hvmrIYQZHAg4cRD1hm8C3eMVM1LxQtG8pA=="/>
    <x v="296"/>
    <s v="NAP01990-MSc Pre-Registration in Occupational Therapy"/>
    <s v="MSc Pre-Registration in Occupational Therapy"/>
    <s v="FT (Full time)"/>
    <x v="12"/>
    <s v=""/>
    <s v=""/>
    <s v="Edinburgh Napier University"/>
    <s v="Edinburgh Napier University"/>
    <s v="Sagitta Fernando"/>
    <x v="0"/>
  </r>
  <r>
    <x v="546"/>
    <s v="7Ds+J0+9ZCsRFLbVHrSDcfF6Mqgi1Oc0Gz6gnP5qU4vqF9Is4wC6gop6kFechw3VHUHANkpyvT/k4LLJPUNFuQ=="/>
    <x v="296"/>
    <s v="NAP01991 - MSc Pre-Registration in Physiotherapy"/>
    <s v="MSc Pre-Registration in Physiotherapy"/>
    <s v="FT (Full time)"/>
    <x v="9"/>
    <s v=""/>
    <s v=""/>
    <s v="Edinburgh Napier University"/>
    <s v="Edinburgh Napier University"/>
    <s v="Sagitta Fernando"/>
    <x v="0"/>
  </r>
  <r>
    <x v="547"/>
    <s v="zroA6t3pI46YRw+0qGBQLpQwfT2OdvWDcVUhwdJSifid+JlGNyBpnuoKTnNx9KIH0HxbH9rlcOt4qnLHP4xCsA=="/>
    <x v="296"/>
    <s v="NAP02086-Post Graduate Diploma in Physiotherapy (Pre-Registration)"/>
    <s v="Post Graduate Diploma in Physiotherapy (Pre-Registration)"/>
    <s v="FT (Full time)"/>
    <x v="9"/>
    <s v=""/>
    <s v=""/>
    <s v="Edinburgh Napier University"/>
    <s v="Edinburgh Napier University"/>
    <s v="Ann Faulkner"/>
    <x v="0"/>
  </r>
  <r>
    <x v="548"/>
    <s v="vYZQNhPOMJ9Ch5Y5aVeitbjpK0eZHMyIEjpsIkEkueX5g2/p4u+EcRJ3NpaKXLraLEr5ZqzjkVBItYMNycZmfg=="/>
    <x v="296"/>
    <s v="NAP02087-Post Graduate Diploma in Occupational Therapy (Pre-Registration)"/>
    <s v="Post Graduate Diploma in Occupational Therapy (Pre-Registration)"/>
    <s v="FT (Full time)"/>
    <x v="12"/>
    <s v=""/>
    <s v=""/>
    <s v="Edinburgh Napier University"/>
    <s v="Edinburgh Napier University"/>
    <s v="Ann Faulkner"/>
    <x v="0"/>
  </r>
  <r>
    <x v="549"/>
    <s v="j2t+p9peju4YWrA+qnjrSMbki8oo2sCPUMwAgB0G42PA1WFSYc8SW5xJFniw5jzxUrJw07TNvUREGT1amroteA=="/>
    <x v="341"/>
    <s v="NAP02383 - Independent and Supplementary Prescribing for Healthcare Professionals"/>
    <s v="Independent and Supplementary Prescribing for Healthcare Professionals"/>
    <s v="PT (Part time)"/>
    <x v="1"/>
    <s v=""/>
    <s v="Supplementary Prescribing, Independent Prescribing"/>
    <s v="Edinburgh Napier University"/>
    <s v="Edinburgh Napier University"/>
    <s v="Sagitta Fernando"/>
    <x v="2"/>
  </r>
  <r>
    <x v="550"/>
    <s v="8HxOwp6JAKdtUm36gMp/u/5HC0bGfJT7F351S5r7QQeRgLuB7r9H+VpM5BTcl1jV4+Otxh6w91+I7D8xIX6FzQ=="/>
    <x v="25"/>
    <s v="NCD01901 - BSc (Hons) Podiatry"/>
    <s v="BSc (Hons) Podiatry"/>
    <s v="FT (Full time)"/>
    <x v="13"/>
    <s v=""/>
    <s v="POM – Administration, POM - Sale / Supply (CH)"/>
    <s v="New College Durham"/>
    <s v="The Open University"/>
    <s v="Kristina Simakova"/>
    <x v="0"/>
  </r>
  <r>
    <x v="551"/>
    <s v="aX+6VE7S0u7j7djNb2t0O6StAfzbrVgcJX4onxWcOU86/yS3tZOby/wXVs2FRc4VWthKRwZ+I9QkjFqRMv+cAQ=="/>
    <x v="329"/>
    <s v="NCD01902 - Certificate in Local Anaesthesia"/>
    <s v="Certificate in Local Anaesthesia"/>
    <s v="PT (Part time)"/>
    <x v="1"/>
    <s v=""/>
    <s v="POM – Administration"/>
    <s v="New College Durham"/>
    <s v="The Open University"/>
    <s v="Kristina Simakova"/>
    <x v="0"/>
  </r>
  <r>
    <x v="552"/>
    <s v="IeigPD5fDaMoWct3lE/JQ9Jd6bds/zoy/++518WUKyENxSFYRD66Cb7sKD/bu5jbMwqxKWBjmmhANbDeST4YnA=="/>
    <x v="25"/>
    <s v="NCD01903 - Prescription Only Medicine Certificate"/>
    <s v="Prescription Only Medicine Certificate"/>
    <s v="PT (Part time)"/>
    <x v="1"/>
    <s v=""/>
    <s v="POM - Sale / Supply (CH)"/>
    <s v="New College Durham"/>
    <s v="The Open University"/>
    <s v="Kristina Simakova"/>
    <x v="0"/>
  </r>
  <r>
    <x v="553"/>
    <s v="HFwP2mKr2929LLkW4aQhWTg2TMoxLSM36sIv2f/1QN1bpp0yjkXuRyuZ4/NrgWGSgPOi+cwtZV13zoff5JBx0w=="/>
    <x v="342"/>
    <s v="NCL00825 - Doctorate in Applied Educational Psychology"/>
    <s v="Doctorate in Applied Educational Psychology"/>
    <s v="FT (Full time)"/>
    <x v="8"/>
    <s v="Educational psychologist"/>
    <s v=""/>
    <s v="Newcastle University"/>
    <s v="Newcastle University"/>
    <s v="Education administrators"/>
    <x v="0"/>
  </r>
  <r>
    <x v="554"/>
    <s v="l5FYI9UlURCXZeDZrfwLrLtvn+4vm0m3IKwH3PhVQ33CQ+JGG8+k53mx/6QNlBJ+VeK7evCzkljj5doYvNBNHA=="/>
    <x v="343"/>
    <s v="NCL00828 - Doctorate in Clinical Psychology (DClinPsychol)"/>
    <s v="Doctorate in Clinical Psychology (DClinPsychol)"/>
    <s v="FT (Full time)"/>
    <x v="8"/>
    <s v="Clinical psychologist"/>
    <s v=""/>
    <s v="Newcastle University"/>
    <s v="Newcastle University"/>
    <s v="Education administrators"/>
    <x v="0"/>
  </r>
  <r>
    <x v="555"/>
    <s v="bz3xeI/kdFLfwMrMGnIggxEHTEDBjeSCwDwIm6ehhit9vqSE439rhuZG0edcgetux/sZNpEWYoxak0QOaGtgHA=="/>
    <x v="181"/>
    <s v="NCL00829 - MSc Language Pathology"/>
    <s v="MSc Language Pathology"/>
    <s v="FT (Full time)"/>
    <x v="10"/>
    <s v=""/>
    <s v=""/>
    <s v="Newcastle University"/>
    <s v="Newcastle University"/>
    <s v="Education administrators"/>
    <x v="0"/>
  </r>
  <r>
    <x v="556"/>
    <s v="Z+H2PL1J4HFjEUQQQo2A2QfnlS6MYl4+2gScYEhZ3zbuiZbwgIcca5wCo3nqjuJcFP6n0qHXJSV3eqI0ah2IPg=="/>
    <x v="181"/>
    <s v="NCL00830 - BSc (Hons) Speech and Language Sciences"/>
    <s v="BSc (Hons) Speech and Language Sciences"/>
    <s v="FT (Full time)"/>
    <x v="10"/>
    <s v=""/>
    <s v=""/>
    <s v="Newcastle University"/>
    <s v="Newcastle University"/>
    <s v="Education administrators"/>
    <x v="1"/>
  </r>
  <r>
    <x v="557"/>
    <s v="jR4Wm23TNeM2F8pLXP4NTlRY3z7k1MlAqrd2WutOthR4oFD7++z/Zjp32MJT6Fu5dTqkQpkwDRVqkR0YiGGQjg=="/>
    <x v="344"/>
    <s v="NCL01832-Master of Speech and Language Sciences"/>
    <s v="Master of Speech and Language Sciences"/>
    <s v="FT (Full time)"/>
    <x v="10"/>
    <s v=""/>
    <s v=""/>
    <s v="Newcastle University"/>
    <s v="Newcastle University"/>
    <s v="Kristina Simakova"/>
    <x v="0"/>
  </r>
  <r>
    <x v="558"/>
    <s v="xG9QxJxtwSPtTn7pbObdIAWqwaFdaFMlJ89C4t4J3zusghd6txJ0awlexDQPpTHTECr7NMd7x42AnAVnBLGmxA=="/>
    <x v="345"/>
    <s v="NCL01918 - BSc (Hons) Speech and Language Therapy"/>
    <s v="BSc (Hons) Speech and Language Therapy"/>
    <s v="FT (Full time)"/>
    <x v="10"/>
    <s v=""/>
    <s v=""/>
    <s v="Newcastle University"/>
    <s v="Newcastle University"/>
    <s v="Kristina Simakova"/>
    <x v="0"/>
  </r>
  <r>
    <x v="559"/>
    <s v="b1K28D39MOMqfKIj9NTEYWk2vWRMpcL8YfUYBed+pvT1HKQ7EHSYi7NmAwxO9kKFglWWC2Tvs+ICh975xj3pqw=="/>
    <x v="346"/>
    <s v="NCL01997 - Post-graduate Diploma in Forensic Psychology Practice"/>
    <s v="Post-graduate Diploma in Forensic Psychology Practice"/>
    <s v="FT (Full time)"/>
    <x v="8"/>
    <s v="Forensic psychologist"/>
    <s v=""/>
    <s v="Newcastle University"/>
    <s v="Newcastle University"/>
    <s v="Tracey Samuel-Smith"/>
    <x v="1"/>
  </r>
  <r>
    <x v="560"/>
    <s v="J+8iiwx4ulXQc9MnpW/16hV2JW4JKaLd4jsKxey8FMWX1z0v6mf8BH5QpnHtTEDrVQqJAkx+EXkLkLWbBUSJqQ=="/>
    <x v="347"/>
    <s v="NCL02228 - Master of Dietetics"/>
    <s v="Master of Dietetics"/>
    <s v="FT (Full time)"/>
    <x v="11"/>
    <s v=""/>
    <s v=""/>
    <s v="Newcastle University"/>
    <s v="Newcastle University"/>
    <s v="Ann Faulkner"/>
    <x v="0"/>
  </r>
  <r>
    <x v="561"/>
    <s v="gnVCnkqg+nNoG9KPgK1n0+XmJlJsQM9ZoiB1gAG9e7FFS2deqkwO2hzgXDWKIEn189gmYA710cnbCuLmHIWJ4Q=="/>
    <x v="348"/>
    <s v="NCL02230 - BSc (Hons) Dietetics"/>
    <s v="BSc (Hons) Dietetics"/>
    <s v="FT (Full time)"/>
    <x v="11"/>
    <s v=""/>
    <s v=""/>
    <s v="Newcastle University"/>
    <s v="Newcastle University"/>
    <s v="Ann Faulkner"/>
    <x v="0"/>
  </r>
  <r>
    <x v="562"/>
    <s v="pCZO6Qy32HnHdQAzkYkLjjg+xlmM/1l3ThIy5beXGvGzCf+o+XNlRCKueM50vv62yCF3oN2ZtBROpipH8LMAHA=="/>
    <x v="349"/>
    <s v="NDR01963 - Master of Music Therapy (Nordoff Robbins): Music, Health, Society"/>
    <s v="Master of Music Therapy (Nordoff Robbins): Music, Health, Society"/>
    <s v="FT (Full time)"/>
    <x v="4"/>
    <s v="Music therapy"/>
    <s v=""/>
    <s v="Nordoff Robbins"/>
    <s v="Goldsmiths, University of London"/>
    <s v="Education officers"/>
    <x v="0"/>
  </r>
  <r>
    <x v="563"/>
    <s v="i0bXKkAJGrMLeku8iE310yixi+/xRCliIvwWUCh71yIVOIb69G2m93PYUVwJNyj5k2WGQzKbboj/zWiA0bzkzg=="/>
    <x v="350"/>
    <s v="NIU01917 - Foundation Degree in Paramedic Practice"/>
    <s v="Foundation Degree in Paramedic Practice"/>
    <s v="FT (Full time)"/>
    <x v="5"/>
    <s v=""/>
    <s v=""/>
    <s v="University of Ulster and Northern Ireland Ambulance Service"/>
    <s v="University of Ulster"/>
    <s v="Kristina Simakova"/>
    <x v="1"/>
  </r>
  <r>
    <x v="564"/>
    <s v="hMNq7fWuodI6VY8TZY4RcYUOrfGuoivWMFN8sntp2dFDdezxCTnluUoaVJXLgUAr+24QNSUUVAX9e1yz2lZFcA=="/>
    <x v="0"/>
    <s v="NMU00871 - BSc (Hons) Applied Biomedical Science (Sandwich)"/>
    <s v="BSc (Hons) Applied Biomedical Science (Sandwich)"/>
    <s v="FT (Full time)"/>
    <x v="0"/>
    <s v=""/>
    <s v=""/>
    <s v="Northumbria University at Newcastle"/>
    <s v="Northumbria University at Newcastle"/>
    <s v="Education administrators"/>
    <x v="0"/>
  </r>
  <r>
    <x v="565"/>
    <s v="u+EXWwoDzxXT14Sa1Bm0yks5jl3jSVANDZETvUVEoYkm1tJVQ5Q+b2t3sojscYl2bOwEVs6hMtpcIGbxqY1CvA=="/>
    <x v="351"/>
    <s v="NMU01388 - MSc Physiotherapy"/>
    <s v="MSc Physiotherapy"/>
    <s v="FT (Full time)"/>
    <x v="9"/>
    <s v=""/>
    <s v=""/>
    <s v="Northumbria University at Newcastle"/>
    <s v="Northumbria University at Newcastle"/>
    <s v="Education administrators"/>
    <x v="0"/>
  </r>
  <r>
    <x v="566"/>
    <s v="UfikEGm/4N+hgTCRp34pEsKDOf4O+2Jmt6IR7mEY4KnuUQF+es0oWPt/VZ81PAxQbb2+qad6BQ/aEthjFxtMmQ=="/>
    <x v="352"/>
    <s v="NMU01390 - BSc (Hons) Physiotherapy"/>
    <s v="BSc (Hons) Physiotherapy"/>
    <s v="FT (Full time)"/>
    <x v="9"/>
    <s v=""/>
    <s v=""/>
    <s v="Northumbria University at Newcastle"/>
    <s v="Northumbria University at Newcastle"/>
    <s v="Education administrators"/>
    <x v="0"/>
  </r>
  <r>
    <x v="567"/>
    <s v="4nH31RIRSKxt/ZfAwK1hh8MhZZG7aThZWm1dLpgLLIyGzfV+x0TtlPEy//NOgmXf04Ls1kFm1VZeUL5AVFtUNw=="/>
    <x v="353"/>
    <s v="NMU01392 - BSc (Hons) Occupational Therapy"/>
    <s v="BSc (Hons) Occupational Therapy"/>
    <s v="FT (Full time)"/>
    <x v="12"/>
    <s v=""/>
    <s v=""/>
    <s v="Northumbria University at Newcastle"/>
    <s v="Northumbria University at Newcastle"/>
    <s v="Education administrators"/>
    <x v="0"/>
  </r>
  <r>
    <x v="568"/>
    <s v="3ygiPh9ImAEHolzTq6wY8b3z1Q7M1fSq6aWo5eyp9tBmdr4w48PwLEm1ERBb0UUe7p495FcZJiIdjNsT4IdLlw=="/>
    <x v="64"/>
    <s v="NMU01394 - Prescribing for Non Medical Health Professionals"/>
    <s v="Prescribing for Non Medical Health Professionals"/>
    <s v="FT (Full time)"/>
    <x v="1"/>
    <s v=""/>
    <s v="Supplementary Prescribing"/>
    <s v="Northumbria University at Newcastle"/>
    <s v="Northumbria University at Newcastle"/>
    <s v="Education administrators"/>
    <x v="0"/>
  </r>
  <r>
    <x v="569"/>
    <s v="ZRnOse9GFjEGnqX9aQi/yJiatYgzjlRt8D5wEZ/bTMwbS5nZwBdZg+geKhO4X+b+HuM96RBSW4OaSSrA1G2I9w=="/>
    <x v="354"/>
    <s v="NMU01395 - Diploma of Higher Education Operating Department Practice"/>
    <s v="Diploma of Higher Education Operating Department Practice"/>
    <s v="FT (Full time)"/>
    <x v="7"/>
    <s v=""/>
    <s v=""/>
    <s v="Northumbria University at Newcastle"/>
    <s v="Northumbria University at Newcastle"/>
    <s v="Education administrators"/>
    <x v="0"/>
  </r>
  <r>
    <x v="570"/>
    <s v="7Qt/Y/e63XN7g7gHxxCcTv2Fo8Sjg5TmJGs2S9rYgR/NuQwW8ExjnGLynnUCBts8p6hPmWpFi30bn55oljLilA=="/>
    <x v="353"/>
    <s v="NMU01396 - MSc Occupational Therapy (Pre-registration)"/>
    <s v="MSc Occupational Therapy (Pre-registration)"/>
    <s v="FT (Full time)"/>
    <x v="12"/>
    <s v=""/>
    <s v=""/>
    <s v="Northumbria University at Newcastle"/>
    <s v="Northumbria University at Newcastle"/>
    <s v="Education administrators"/>
    <x v="0"/>
  </r>
  <r>
    <x v="571"/>
    <s v="o9XuhGr/1GYCEkNK4V0arNhlEvDGxi944Zhj9LmWWMQQgJAJm+c+kaWHYnMBVoBE0cnVs4Ww3C4sUz6UcPuNZw=="/>
    <x v="0"/>
    <s v="NMU01397 - BSc (Hons) Applied Biomedical Science"/>
    <s v="BSc (Hons) Applied Biomedical Science"/>
    <s v="FT (Full time)"/>
    <x v="0"/>
    <s v=""/>
    <s v=""/>
    <s v="Northumbria University at Newcastle"/>
    <s v="Northumbria University at Newcastle"/>
    <s v="Education administrators"/>
    <x v="0"/>
  </r>
  <r>
    <x v="572"/>
    <s v="Y7wocMcDzs39ny4bAU7Xau9LrFBKNYE7FIkPSJG2ccvwPJYyQXwbRLWZGvQG57pRvNNsAtwr7FUGKokR2x4soQ=="/>
    <x v="0"/>
    <s v="NMU01398 - BSc (Hons) Applied Biomedical Science"/>
    <s v="BSc (Hons) Applied Biomedical Science"/>
    <s v="PT (Part time)"/>
    <x v="0"/>
    <s v=""/>
    <s v=""/>
    <s v="Northumbria University at Newcastle"/>
    <s v="Northumbria University at Newcastle"/>
    <s v="Education administrators"/>
    <x v="1"/>
  </r>
  <r>
    <x v="573"/>
    <s v="PXVPi4s79kQ88QxvKeSl9x21HnDo1oxhQOWWN1D4l/7tR2i2zX3s+qwhifh36SHmcpbZxjRYwj7oBw9BZ/BLVg=="/>
    <x v="355"/>
    <s v="NMU02247 - BSc (Hons) in Operating Department Practice"/>
    <s v="BSc (Hons) in Operating Department Practice"/>
    <s v="FT (Full time)"/>
    <x v="7"/>
    <s v=""/>
    <s v=""/>
    <s v="Northumbria University at Newcastle"/>
    <s v="Northumbria University at Newcastle"/>
    <s v="Alex Stride"/>
    <x v="0"/>
  </r>
  <r>
    <x v="574"/>
    <s v="9bYrIoPem1VbTmgnhuGtm5q2vQJ7eBMl5us1c7VgKU21OCKsVTa1YmjIWS4ftPRoD1Pz7CAJ4FnPyacbFWsVug=="/>
    <x v="356"/>
    <s v="NMU02248 - BSc (Hons) in Operating Department Practice Integrated Apprenticeship"/>
    <s v="BSc (Hons) in Operating Department Practice Integrated Apprenticeship"/>
    <s v="FT (Full time)"/>
    <x v="7"/>
    <s v=""/>
    <s v=""/>
    <s v="Northumbria University at Newcastle"/>
    <s v="Northumbria University at Newcastle"/>
    <s v="Alex Stride"/>
    <x v="0"/>
  </r>
  <r>
    <x v="575"/>
    <s v="v0K22+qNZPIo7KACRk8qzO4N6Oii7Gg/wWSv4C38Tay2FhTv6OnN9btSMdA43BJcuFUoPsYWZ5+tioDKRmSYig=="/>
    <x v="357"/>
    <s v="NMU02339 - Non-Medical Prescribing Programme (level 6) (Supplementary Prescribing)"/>
    <s v="Non-Medical Prescribing Programme (level 6) (Supplementary Prescribing)"/>
    <s v="PT (Part time)"/>
    <x v="1"/>
    <s v=""/>
    <s v="Supplementary Prescribing"/>
    <s v="Northumbria University at Newcastle"/>
    <s v="Northumbria University at Newcastle"/>
    <s v="Ann Faulkner"/>
    <x v="0"/>
  </r>
  <r>
    <x v="576"/>
    <s v="bPzPrIwEseniDREJ/3G+oV65ogbL7Nk/Tp+TnKQCCRAj72xEVeX68TNDPCT+rVQiRPGrKKw++iKTewEgccArxw=="/>
    <x v="358"/>
    <s v="NMU02340 - Non-Medical Prescribing Programme (level 6) (Supplementary Prescribing, Independent Prescribing)"/>
    <s v="Non-Medical Prescribing Programme (level 6) (Supplementary Prescribing, Independent Prescribing)"/>
    <s v="PT (Part time)"/>
    <x v="1"/>
    <s v=""/>
    <s v="Supplementary Prescribing, Independent Prescribing"/>
    <s v="Northumbria University at Newcastle"/>
    <s v="Northumbria University at Newcastle"/>
    <s v="Ann Faulkner"/>
    <x v="0"/>
  </r>
  <r>
    <x v="577"/>
    <s v="OOOWumGNAy0lWam62uLntVy/ePpk/VGSujJNG0UCEz81RVGTJzGb2U8CQ/4irP4yuX7ECbYCmQeGMOb/7VlKqA=="/>
    <x v="359"/>
    <s v="NMU02341 - Non-Medical Prescribing Programme (Ievel 7) (Supplementary Prescribing)"/>
    <s v="Non-Medical Prescribing Programme (Ievel 7) (Supplementary Prescribing)"/>
    <s v="PT (Part time)"/>
    <x v="1"/>
    <s v=""/>
    <s v="Supplementary Prescribing"/>
    <s v="Northumbria University at Newcastle"/>
    <s v="Northumbria University at Newcastle"/>
    <s v="Ann Faulkner"/>
    <x v="0"/>
  </r>
  <r>
    <x v="578"/>
    <s v="NkGF6Kt/UMW0ZmjBr1RLvi2Luo5qfqakACb2ZEyr+UKqT06oxY3x7ZmTw7IGeK7Twrh7gKKYTjGwNWTsoW87Ew=="/>
    <x v="360"/>
    <s v="NMU02342 - Non-Medical Prescribing Programme (level 7) (Supplementary Prescribing, Independent Prescribing)"/>
    <s v="Non-Medical Prescribing Programme (level 7) (Supplementary Prescribing, Independent Prescribing)"/>
    <s v="PT (Part time)"/>
    <x v="1"/>
    <s v=""/>
    <s v="Supplementary Prescribing, Independent Prescribing"/>
    <s v="Northumbria University at Newcastle"/>
    <s v="Northumbria University at Newcastle"/>
    <s v="Ann Faulkner"/>
    <x v="0"/>
  </r>
  <r>
    <x v="579"/>
    <s v="KvSleEDPv/XPrwAbyxHz0HHuQ4SYxtW2GdTvysmcqTIdvI5ij1cyIvX+YfdDFZsP2Om32UueJ3e2OWkp8WymGg=="/>
    <x v="60"/>
    <s v="NOR00838 - FDSc Paramedic Science"/>
    <s v="FDSc Paramedic Science"/>
    <s v="FT (Full time)"/>
    <x v="5"/>
    <s v=""/>
    <s v=""/>
    <s v="The University of Northampton"/>
    <s v="The University of Northampton"/>
    <s v="Education administrators"/>
    <x v="1"/>
  </r>
  <r>
    <x v="580"/>
    <s v="x0AEyazcfuHlD/lefKiRzpsxbTL1P2LQy4xwjYdfTn52yRtcCgWEWCwnSXDaAHGWjscOP+4g6rZr28LOXSNCdA=="/>
    <x v="60"/>
    <s v="NOR00863 - BSc (Hons) Paramedic Science"/>
    <s v="BSc (Hons) Paramedic Science"/>
    <s v="FT (Full time)"/>
    <x v="5"/>
    <s v=""/>
    <s v=""/>
    <s v="The University of Northampton"/>
    <s v="The University of Northampton"/>
    <s v="Education administrators"/>
    <x v="0"/>
  </r>
  <r>
    <x v="581"/>
    <s v="kdq9zVu9bBrV9uRHKCX/i6cNKT5BhT/0rxvDV7aiVU36td1YjT8s6KJr3izpToGGTH92QCCErznDqZuTNxxc2w=="/>
    <x v="361"/>
    <s v="NOR01312 - BSc (Hons) Podiatry"/>
    <s v="BSc (Hons) Podiatry"/>
    <s v="FT (Full time)"/>
    <x v="13"/>
    <s v=""/>
    <s v="POM – Administration, POM - Sale / Supply (CH)"/>
    <s v="The University of Northampton"/>
    <s v="The University of Northampton"/>
    <s v="Education administrators"/>
    <x v="0"/>
  </r>
  <r>
    <x v="582"/>
    <s v="UyonytK8UFrrrW1Z3x6yCLyxIZYDc4/kXkwVY+u4KL+qIrQxQ17bVtqC4fHgwXhsn1889Al8EWzu62ZecxVwpA=="/>
    <x v="208"/>
    <s v="NOR01314 - BSc (Hons) Occupational Therapy"/>
    <s v="BSc (Hons) Occupational Therapy"/>
    <s v="FT (Full time)"/>
    <x v="12"/>
    <s v=""/>
    <s v=""/>
    <s v="The University of Northampton"/>
    <s v="The University of Northampton"/>
    <s v="Education administrators"/>
    <x v="0"/>
  </r>
  <r>
    <x v="583"/>
    <s v="DQFlYRpK6l4Eyk/2p6kct7qIIwxJGpzIlzI5HvRmRXebmNxi5qbMJ5sFJjTEMIukCc7NowOmadyHwIIk8zLRVQ=="/>
    <x v="208"/>
    <s v="NOR01315 - BSc (Hons) Occupational Therapy"/>
    <s v="BSc (Hons) Occupational Therapy"/>
    <s v="PT (Part time)"/>
    <x v="12"/>
    <s v=""/>
    <s v=""/>
    <s v="The University of Northampton"/>
    <s v="The University of Northampton"/>
    <s v="Education administrators"/>
    <x v="0"/>
  </r>
  <r>
    <x v="584"/>
    <s v="HG3mX/wSz7OkQziJlcItOX8jq4z1rTkxZoeEf+ImTWYmeTYK4Vk4LGWzKY2zRPOa/AxOlW3MpK7km/4X+mLBZg=="/>
    <x v="46"/>
    <s v="NOR01628 - Supplementary and Independent Prescribing for Allied Health Professionals"/>
    <s v="Supplementary and Independent Prescribing for Allied Health Professionals"/>
    <s v="PT (Part time)"/>
    <x v="1"/>
    <s v=""/>
    <s v="Supplementary Prescribing, Independent Prescribing"/>
    <s v="The University of Northampton"/>
    <s v="The University of Northampton"/>
    <s v="John Archibald"/>
    <x v="0"/>
  </r>
  <r>
    <x v="585"/>
    <s v="u2GC8o44aCNgk65PERfx9vqznUT8Oqc9AB6DIMcwiaXnEUZTVyUu39JsK58YED/DAbv+brfDFthwF9MAuWjxCA=="/>
    <x v="362"/>
    <s v="NOR02161 - BSc (Hons) Occupational Therapy - Apprenticeship Route"/>
    <s v="BSc (Hons) Occupational Therapy - Apprenticeship Route"/>
    <s v="FT (Full time)"/>
    <x v="12"/>
    <s v=""/>
    <s v=""/>
    <s v="The University of Northampton"/>
    <s v="The University of Northampton"/>
    <s v="Alex Stride"/>
    <x v="0"/>
  </r>
  <r>
    <x v="586"/>
    <s v="kwQdt0bJ3EvrokcAfnL9ngFlkd7zFM2fPoCcflES1XcN8iwiCkrRc19x2kaXskKv6GT+7y+4+kKXZaQDVotIUQ=="/>
    <x v="363"/>
    <s v="NOR02319 - MSc Physiotherapy (pre-registration)"/>
    <s v="MSc Physiotherapy (pre-registration)"/>
    <s v="FT (Full time)"/>
    <x v="9"/>
    <s v=""/>
    <s v=""/>
    <s v="The University of Northampton"/>
    <s v="The University of Northampton"/>
    <s v="Alex Stride"/>
    <x v="2"/>
  </r>
  <r>
    <x v="587"/>
    <s v="h+4hUQv9pI+SfFLIHToUKKIEx9hK0sjpTbHoiL1OFDfXSpWISIeHW5a64FGl8Kil2UJiYmCjjZ8VKF4uqkTRUQ=="/>
    <x v="364"/>
    <s v="NOT00844 - Doctorate in Applied Educational Psychology (D.App.Ed.Psy)"/>
    <s v="Doctorate in Applied Educational Psychology (D.App.Ed.Psy)"/>
    <s v="FT (Full time)"/>
    <x v="8"/>
    <s v="Educational psychologist"/>
    <s v=""/>
    <s v="University of Nottingham"/>
    <s v="University of Nottingham"/>
    <s v="Education officers"/>
    <x v="0"/>
  </r>
  <r>
    <x v="588"/>
    <s v="uSTqXF539M0llOYCRvt82S3ETY201Mt2Oafbf+xdmfp7gwPSOtZZxY40LV1c2mCIxXk1tP2+uaIGGzxyF/oOTA=="/>
    <x v="365"/>
    <s v="NOT00846 - Professional Doctorate in Forensic Psychology"/>
    <s v="Professional Doctorate in Forensic Psychology"/>
    <s v="FT (Full time)"/>
    <x v="8"/>
    <s v="Forensic psychologist"/>
    <s v=""/>
    <s v="University of Nottingham"/>
    <s v="University of Nottingham"/>
    <s v="Education officers"/>
    <x v="0"/>
  </r>
  <r>
    <x v="589"/>
    <s v="y5zXc4/gBzfqQHeOwBwaY6h3ur3JyM/8XqpaXPCpM4NsSsvcgqmDzsE+7JtuxxbEXRz0QbnDoxtj1sXvWW5w2Q=="/>
    <x v="240"/>
    <s v="NOT00847 - Doctorate in Clinical Psychology (DclinPsy)"/>
    <s v="Doctorate in Clinical Psychology (DclinPsy)"/>
    <s v="FT (Full time)"/>
    <x v="8"/>
    <s v="Clinical psychologist"/>
    <s v=""/>
    <s v="University of Nottingham"/>
    <s v="University of Nottingham"/>
    <s v="Education officers"/>
    <x v="0"/>
  </r>
  <r>
    <x v="590"/>
    <s v="ZoW654wP2+KcOZQogmzNrJiFbnteLPAESSIm3WCzMpHKwMDEa1ZZCdO+G+LbwIk7poMCOOePtJEXUGvN1aDKkg=="/>
    <x v="130"/>
    <s v="NOT00848 - Non medical prescribing for Allied Health Professionals, Degree level "/>
    <s v="Non medical prescribing for Allied Health Professionals, Degree level"/>
    <s v="PT (Part time)"/>
    <x v="1"/>
    <s v=""/>
    <s v="Supplementary Prescribing, Independent Prescribing"/>
    <s v="University of Nottingham"/>
    <s v="University of Nottingham"/>
    <s v="Education officers"/>
    <x v="0"/>
  </r>
  <r>
    <x v="591"/>
    <s v="Hh5ib3M7/UtNvz1Xlvnu7L5DP28DCuGBM4za2E+zX87SSrRWducdmCAGikNTPr+vrhIGcYvJ5xH3rvRLHlPynQ=="/>
    <x v="130"/>
    <s v="NOT00849 - Non medical prescribing for Allied Health Professionals, Masters level "/>
    <s v="Non medical prescribing for Allied Health Professionals, Masters level"/>
    <s v="PT (Part time)"/>
    <x v="1"/>
    <s v=""/>
    <s v="Supplementary Prescribing, Independent Prescribing"/>
    <s v="University of Nottingham"/>
    <s v="University of Nottingham"/>
    <s v="Education officers"/>
    <x v="0"/>
  </r>
  <r>
    <x v="592"/>
    <s v="hrAi5Q1EwUg5B7F+Tug0IllZxMNKL1++1Y14aOS3hJgGfhJUU5RRBtOzPTmMVJbIuQAs6YnUEpgq2LjCN49JtQ=="/>
    <x v="74"/>
    <s v="NOT00856 - BSc (Hons) Physiotherapy"/>
    <s v="BSc (Hons) Physiotherapy"/>
    <s v="FT (Full time)"/>
    <x v="9"/>
    <s v=""/>
    <s v=""/>
    <s v="University of Nottingham"/>
    <s v="University of Nottingham"/>
    <s v="Education officers"/>
    <x v="0"/>
  </r>
  <r>
    <x v="593"/>
    <s v="vpcc5NQqosuqv+IZBNCxc3yEyQMkC7bOxmIenUkiNUJ6xu0V4vGWo3RUxXDzZsghfqCng+A/u3Mn6+CrNQnpcg=="/>
    <x v="366"/>
    <s v="NOT00857 - Masters of Nutrition (MNutr)"/>
    <s v="Masters of Nutrition (MNutr)"/>
    <s v="FT (Full time)"/>
    <x v="11"/>
    <s v=""/>
    <s v=""/>
    <s v="University of Nottingham"/>
    <s v="University of Nottingham"/>
    <s v="Education officers"/>
    <x v="0"/>
  </r>
  <r>
    <x v="594"/>
    <s v="RaG1TcL16gduNlOHRafXF1yEO08KMwNJ+jf4+rK6lThEiifktmdRxM2tO76WTfsH89z4wjbSMTMQrtY8E0/+Hw=="/>
    <x v="365"/>
    <s v="NOT00861 - Top up Professional Doctorate in Forensic Psychology"/>
    <s v="Top up Professional Doctorate in Forensic Psychology"/>
    <s v="FT (Full time)"/>
    <x v="8"/>
    <s v="Forensic psychologist"/>
    <s v=""/>
    <s v="University of Nottingham"/>
    <s v="University of Nottingham"/>
    <s v="Education officers"/>
    <x v="0"/>
  </r>
  <r>
    <x v="595"/>
    <s v="pAUQvSC4n/b67nsTbpGktUuRaqou2anv9uplR7v2+n9N5d+eHkBz0CCXl5YxFJ6SPYgUFk3zpCbC5H9AHNWuDg=="/>
    <x v="130"/>
    <s v="NOT01652 - Non medical prescribing for Allied Health Professionals, Degree level "/>
    <s v="Non medical prescribing for Allied Health Professionals, Degree level"/>
    <s v="DL (Distance learning)"/>
    <x v="1"/>
    <s v=""/>
    <s v="Supplementary Prescribing, Independent Prescribing"/>
    <s v="University of Nottingham"/>
    <s v="University of Nottingham"/>
    <s v="Aveen Croash"/>
    <x v="0"/>
  </r>
  <r>
    <x v="596"/>
    <s v="Dy/gqzIrMoIZTSou7Y9A81njS2QqzkyELvb1Un/vIZxblO8AtoCjDQSKj+CmwuPvjKNy8vJvNcwSEylclVm58Q=="/>
    <x v="130"/>
    <s v="NOT01653 - Non medical prescribing for Allied Health Professionals, Masters level "/>
    <s v="Non medical prescribing for Allied Health Professionals, Masters level"/>
    <s v="DL (Distance learning)"/>
    <x v="1"/>
    <s v=""/>
    <s v="Supplementary Prescribing, Independent Prescribing"/>
    <s v="University of Nottingham"/>
    <s v="University of Nottingham"/>
    <s v="Aveen Croash"/>
    <x v="0"/>
  </r>
  <r>
    <x v="597"/>
    <s v="22IODQRDJFqJCa06PKWT9njTOE+Gc4XU37dBVJWVyeO6E/owgll9c5Qdvjn0La8QZkin+EF0simgNFxodOz0Eg=="/>
    <x v="367"/>
    <s v="NSH02278 - Certificate of Completion of Scientist Training Programme"/>
    <s v="Certificate of Completion of Scientist Training Programme"/>
    <s v="FT (Full time)"/>
    <x v="2"/>
    <s v=""/>
    <s v=""/>
    <s v="The National School of Healthcare Science"/>
    <s v="The National School of Healthcare Science"/>
    <s v="Alex Stride"/>
    <x v="0"/>
  </r>
  <r>
    <x v="598"/>
    <s v="gAK/Sygye9WBn+EiChQWZxLVoAedvDYeV1Q2jB6I0oRi7CsKpJGPApmURys2aPr0UEb/PDv34ArR85zzOk3zrg=="/>
    <x v="246"/>
    <s v="NSP00866 - Doctorate in Counselling Psychology and Psychotherapy by Professional Studies (DCPsych)"/>
    <s v="Doctorate in Counselling Psychology and Psychotherapy by Professional Studies (DCPsych)"/>
    <s v="FT (Full time)"/>
    <x v="8"/>
    <s v="Counselling psychologist"/>
    <s v=""/>
    <s v="New School of Psychotherapy and Counselling and Middlesex University"/>
    <s v="Middlesex University"/>
    <s v="Education administrators"/>
    <x v="0"/>
  </r>
  <r>
    <x v="599"/>
    <s v="DsMqxaf+YepqP6xF8jjN/MTNEJMPDIhSdSn8zkaxN0VAtWZZCtIWeDTwZk1uytmQsMPWT4+8CKZC7pb+fwL1kg=="/>
    <x v="368"/>
    <s v="NTU02077 - BSc (Hons) Paramedic Science"/>
    <s v="BSc (Hons) Paramedic Science"/>
    <s v="FT (Full time)"/>
    <x v="5"/>
    <s v=""/>
    <s v=""/>
    <s v="Nottingham Trent University"/>
    <s v="Nottingham Trent University"/>
    <s v="Ann Faulkner"/>
    <x v="0"/>
  </r>
  <r>
    <x v="600"/>
    <s v="OUlbzkWR0mXOQMMBrRqDdXrANZBWfQfs/4Bo4/JISdpjcOsAwuews9ZZParQZvG5T7mrbxJ4gtKmKFjRFaNv/w=="/>
    <x v="369"/>
    <s v="NTU02176 - MSc Paramedic Science"/>
    <s v="MSc Paramedic Science"/>
    <s v="FT (Full time)"/>
    <x v="5"/>
    <s v=""/>
    <s v=""/>
    <s v="Nottingham Trent University"/>
    <s v="Nottingham Trent University"/>
    <s v="Sagitta Fernando"/>
    <x v="0"/>
  </r>
  <r>
    <x v="601"/>
    <s v="0WL4SgYR1cZG4gNNMCzmUDTBssh7s+GO+Cx9cHleXFd/CfWHMA8Q7Idt2F9LteVBIxwOD8uCc1KKcgHbbG8KEA=="/>
    <x v="370"/>
    <s v="NTU02189 - BSc (Hons) Paramedic Science"/>
    <s v="BSc (Hons) Paramedic Science"/>
    <s v="WBL (Work based learning)"/>
    <x v="5"/>
    <s v=""/>
    <s v=""/>
    <s v="Nottingham Trent University"/>
    <s v="Nottingham Trent University"/>
    <s v="Alex Stride"/>
    <x v="0"/>
  </r>
  <r>
    <x v="602"/>
    <s v="8G9etj4fcrEILbFUbrM2uE0SdA5Y/3a/DfzTMamCm6+wIhcmkWX73KNdaLCjxKzaA7IpNimyJwN94cWP3IRhZw=="/>
    <x v="371"/>
    <s v="OBU00161 - BSc (Hons) Operating Department Practice"/>
    <s v="BSc (Hons) Operating Department Practice"/>
    <s v="PT (Part time)"/>
    <x v="7"/>
    <s v=""/>
    <s v=""/>
    <s v="Oxford Brookes University"/>
    <s v="Oxford Brookes University"/>
    <s v="Education administrators"/>
    <x v="1"/>
  </r>
  <r>
    <x v="603"/>
    <s v="OkfROIoyQyuKUiEcFUBGnpe6cQJ+CyKHkuzGXjA2CdKqcvmizx93fnSCOTzu5eaCqXtgKZvTZlmMInDQRIvxYw=="/>
    <x v="372"/>
    <s v="OBU00810 - MSc Occupational Therapy (Pre-registration)"/>
    <s v="MSc Occupational Therapy (Pre-registration)"/>
    <s v="FT (Full time)"/>
    <x v="12"/>
    <s v=""/>
    <s v=""/>
    <s v="Oxford Brookes University"/>
    <s v="Oxford Brookes University"/>
    <s v="Education administrators"/>
    <x v="0"/>
  </r>
  <r>
    <x v="604"/>
    <s v="0uO9pUR8pAEB3nQ9+T6dMe8tCXDfVKlFGtE1eXzpwHUSXY27GcPuu+LW2+LUM1FUx2oQlfk/vE2XVuH3NrYHNQ=="/>
    <x v="69"/>
    <s v="OBU00811 - MSc Physiotherapy (Pre-registration)"/>
    <s v="MSc Physiotherapy (Pre-registration)"/>
    <s v="FT (Full time)"/>
    <x v="9"/>
    <s v=""/>
    <s v=""/>
    <s v="Oxford Brookes University"/>
    <s v="Oxford Brookes University"/>
    <s v="Education administrators"/>
    <x v="0"/>
  </r>
  <r>
    <x v="605"/>
    <s v="QUJIZzVBchL/Ev1YScCXmkRAARMo0tp5R2Lxj/U5ML7tgoOa9oOX82fFnjL8MJeM4Hr592GxdPu54qqaLKGbwg=="/>
    <x v="373"/>
    <s v="OBU00874 - BSc (Hons) Operating Department Practice"/>
    <s v="BSc (Hons) Operating Department Practice"/>
    <s v="FT (Full time)"/>
    <x v="7"/>
    <s v=""/>
    <s v=""/>
    <s v="Oxford Brookes University"/>
    <s v="Oxford Brookes University"/>
    <s v="Education administrators"/>
    <x v="1"/>
  </r>
  <r>
    <x v="606"/>
    <s v="UVyV3rtyV2hmsRZ3a0W9AXzqAviOQ0JqFqRHkHtzTYc2tnfNVuxk26rUBwxREC7xBHy5XBxzkHt47BOVTQ0bsA=="/>
    <x v="374"/>
    <s v="OBU00875-BSc Paramedic Science"/>
    <s v="BSc Paramedic Science"/>
    <s v="FT (Full time)"/>
    <x v="5"/>
    <s v=""/>
    <s v=""/>
    <s v="Oxford Brookes University"/>
    <s v="Oxford Brookes University"/>
    <s v="Education administrators"/>
    <x v="1"/>
  </r>
  <r>
    <x v="607"/>
    <s v="X/lYNjHyVshMjIR/D2IFetpnURDHXnkIQpA5KoTMrZycsBz+FxexenwSGdZi9TuLr9cQ21VmYegeMPvhU6j+HQ=="/>
    <x v="375"/>
    <s v="OBU00876-BSc (Hons) Paramedic Science"/>
    <s v="BSc (Hons) Paramedic Science"/>
    <s v="FT (Full time)"/>
    <x v="5"/>
    <s v=""/>
    <s v=""/>
    <s v="Oxford Brookes University"/>
    <s v="Oxford Brookes University"/>
    <s v="Education administrators"/>
    <x v="0"/>
  </r>
  <r>
    <x v="608"/>
    <s v="Mjzm+sCUOtPvwOio04RLWL2rCv3U0aaVa0Ip9eYBVB/H0UeOSy0IN9TNxWoi21d2jkvGBgGzRsBe82fJD2Dkyg=="/>
    <x v="376"/>
    <s v="OBU00885-BSc Paramedic Science"/>
    <s v="BSc Paramedic Science"/>
    <s v="FLX (Flexible)"/>
    <x v="5"/>
    <s v=""/>
    <s v=""/>
    <s v="Oxford Brookes University"/>
    <s v="Oxford Brookes University"/>
    <s v="Education administrators"/>
    <x v="1"/>
  </r>
  <r>
    <x v="609"/>
    <s v="G/K3jOyvzYZwOMBPAHVwj8QZPUIoQ3f3DUmnuvF4lkmrY44pUbIB7Tw+0UL+FjhxGnX8e8ET4Ruljiptj2L1mA=="/>
    <x v="132"/>
    <s v="OBU00888 - Independent / Supplementary Prescribing for Allied Health Professions (v300) PG level 7"/>
    <s v="Independent / Supplementary Prescribing for Allied Health Professions (v300) PG level 7"/>
    <s v="PT (Part time)"/>
    <x v="1"/>
    <s v=""/>
    <s v="Supplementary Prescribing, Independent Prescribing"/>
    <s v="Oxford Brookes University"/>
    <s v="Oxford Brookes University"/>
    <s v="Education administrators"/>
    <x v="0"/>
  </r>
  <r>
    <x v="610"/>
    <s v="Zt6P6jdAzZL6HJaPIo/4FZXMrjt7JScCEGPK5BNJAJf300QuIfhwJ1gcEbLs1YqdEaSo0rK9KoxijcdmBw1gdA=="/>
    <x v="375"/>
    <s v="OBU00889-BSc (Hons) Paramedic Science"/>
    <s v="BSc (Hons) Paramedic Science"/>
    <s v="FLX (Flexible)"/>
    <x v="5"/>
    <s v=""/>
    <s v=""/>
    <s v="Oxford Brookes University"/>
    <s v="Oxford Brookes University"/>
    <s v="Education administrators"/>
    <x v="0"/>
  </r>
  <r>
    <x v="611"/>
    <s v="/W2IT6fMYzBhWJNgDRwN9r1Kg02UeksU4ysBCKQgu1rSudfqG6dbYzkbOTPbWGlVvCCTuUh3FrcoY+fN5FwjyA=="/>
    <x v="132"/>
    <s v="OBU00891 - FdSc Paramedic Emergency Care"/>
    <s v="FdSc Paramedic Emergency Care"/>
    <s v="FLX (Flexible)"/>
    <x v="5"/>
    <s v=""/>
    <s v=""/>
    <s v="Oxford Brookes University"/>
    <s v="Oxford Brookes University"/>
    <s v="Education administrators"/>
    <x v="1"/>
  </r>
  <r>
    <x v="612"/>
    <s v="IYGr5BE6ozREYwQlLE4JPJi8HuvTsEMJ77U7g5VM34QPkP9O46jGpBaBatUbsw7hKmNt2OVGdgCqcuavIVZNdg=="/>
    <x v="132"/>
    <s v="OBU00892 - FdSc Paramedic Emergency Care"/>
    <s v="FdSc Paramedic Emergency Care"/>
    <s v="PT (Part time)"/>
    <x v="5"/>
    <s v=""/>
    <s v=""/>
    <s v="Oxford Brookes University"/>
    <s v="Oxford Brookes University"/>
    <s v="Education administrators"/>
    <x v="1"/>
  </r>
  <r>
    <x v="613"/>
    <s v="Zeff+bWttGh5virhaLLUgBQdlE1YgK5aN1FjoXxBmHSTS1derIAWBGdrJWZXJEIQinkOktrraP3QOgDv6wdDxA=="/>
    <x v="97"/>
    <s v="OBU00893 - BSc (Hons) Occupational Therapy"/>
    <s v="BSc (Hons) Occupational Therapy"/>
    <s v="FT (Full time)"/>
    <x v="12"/>
    <s v=""/>
    <s v=""/>
    <s v="Oxford Brookes University"/>
    <s v="Oxford Brookes University"/>
    <s v="Education administrators"/>
    <x v="0"/>
  </r>
  <r>
    <x v="614"/>
    <s v="TAli7FFkzKHJm9TXZn9QYnApP4hVJzzgXuQQtTdWsesSMfjtCwKltEdYhBP83SZdOukWPwTFufVCbjpFfmAAOw=="/>
    <x v="269"/>
    <s v="OBU00897 - BSc (Hons) Physiotherapy"/>
    <s v="BSc (Hons) Physiotherapy"/>
    <s v="FT (Full time)"/>
    <x v="9"/>
    <s v=""/>
    <s v=""/>
    <s v="Oxford Brookes University"/>
    <s v="Oxford Brookes University"/>
    <s v="Education administrators"/>
    <x v="0"/>
  </r>
  <r>
    <x v="615"/>
    <s v="N3pKno+iXFFrG5GyafyvQm4n66ezTFIysHqeXrmwuoxJt7NdloWWdHLYBZZ1jXdQ9AHiuzqHh4TkQs1KNqt++A=="/>
    <x v="377"/>
    <s v="OBU00901 - Dip HE Operating Department Practice"/>
    <s v="Dip HE Operating Department Practice"/>
    <s v="FT (Full time)"/>
    <x v="7"/>
    <s v=""/>
    <s v=""/>
    <s v="Oxford Brookes University"/>
    <s v="Oxford Brookes University"/>
    <s v="Education administrators"/>
    <x v="1"/>
  </r>
  <r>
    <x v="616"/>
    <s v="gBn6FuT3pDvf3GzGJH0kOW6RXPqk0IEdlh57ZnOmd8KeaP2UoakIAeHFFBDc/V/8SNV6iuP2ob17NRpSPtsXKA=="/>
    <x v="378"/>
    <s v="OBU00902 - Dip HE Operating Department Practice"/>
    <s v="Dip HE Operating Department Practice"/>
    <s v="PT (Part time)"/>
    <x v="7"/>
    <s v=""/>
    <s v=""/>
    <s v="Oxford Brookes University"/>
    <s v="Oxford Brookes University"/>
    <s v="Education administrators"/>
    <x v="1"/>
  </r>
  <r>
    <x v="617"/>
    <s v="kT4GcUtj6q5EY0Z/5gZH0EA9pP4ExzRYC55I9wGJzd4n9OtebQbGd2LNPTsjk4C1Ai7/GD3uPnBpx/rAC9T4Cw=="/>
    <x v="132"/>
    <s v="OBU00905 - FdSc Paramedic Emergency Care"/>
    <s v="FdSc Paramedic Emergency Care"/>
    <s v="FT (Full time)"/>
    <x v="5"/>
    <s v=""/>
    <s v=""/>
    <s v="Oxford Brookes University"/>
    <s v="Oxford Brookes University"/>
    <s v="Education administrators"/>
    <x v="1"/>
  </r>
  <r>
    <x v="618"/>
    <s v="ivXvrMFQRLT8gZUnM/lBC7quKw3RjJGYPB2RB1age+4Vz2egOSMLZWJSFQSeolyEswSStRZx6rGwzpye5vZ1+g=="/>
    <x v="379"/>
    <s v="OBU02041-BSc (Hons) Operating Department Practice (Gibraltar)"/>
    <s v="BSc (Hons) Operating Department Practice (Gibraltar)"/>
    <s v="FT (Full time)"/>
    <x v="7"/>
    <s v=""/>
    <s v=""/>
    <s v="Oxford Brookes University"/>
    <s v="Oxford Brookes University"/>
    <s v="Sagitta Fernando"/>
    <x v="0"/>
  </r>
  <r>
    <x v="619"/>
    <s v="e6PKDzq+mQa4t+J21pcIYvqXaKx7/geD1Zti66DorzZGR65D+55YKnRHo1L0rsfsvkCypEXBI2+AgaWs7OgZGQ=="/>
    <x v="380"/>
    <s v="OPU02025 - Postgraduate Certificate in Non-Medical Prescribing"/>
    <s v="Postgraduate Certificate in Non-Medical Prescribing"/>
    <s v="DL (Distance learning)"/>
    <x v="1"/>
    <s v=""/>
    <s v="Supplementary Prescribing, Independent Prescribing"/>
    <s v="The Open University"/>
    <s v="The Open University"/>
    <s v="Sagitta Fernando"/>
    <x v="0"/>
  </r>
  <r>
    <x v="620"/>
    <s v="HQ0AaXTqmiYytdKFepsA2gev+XQF+jKzpVaWM/SCDLQmcZHM6ERJ5Fyz5GMPl/Gb5vJ4b/LHGTZWlDbSXrnhxQ=="/>
    <x v="381"/>
    <s v="ORM00880 - Hazardous Environment Medicine Paramedic Award"/>
    <s v="Hazardous Environment Medicine Paramedic Award"/>
    <s v="PT (Part time)"/>
    <x v="5"/>
    <s v=""/>
    <s v=""/>
    <s v="Outreach Rescue Medic Skills"/>
    <s v="Outreach Rescue Medic Skills"/>
    <s v="Education administrators"/>
    <x v="1"/>
  </r>
  <r>
    <x v="621"/>
    <s v="xU+DIMJwNfeoEUkKTkqOZwUTwb1pudb7TrFfqee80Wq1wxM0MOaXSNHQfA1dRZHiaqWyEbOvO0q45jj8IHZ/ag=="/>
    <x v="112"/>
    <s v="ORM01600-Diploma of Higher Education Paramedic Practice - Remote and Hazardous Environments"/>
    <s v="Diploma of Higher Education Paramedic Practice - Remote and Hazardous Environments"/>
    <s v="PT (Part time)"/>
    <x v="5"/>
    <s v=""/>
    <s v=""/>
    <s v="Outreach Rescue Medic Skills"/>
    <s v="Robert Gordon University"/>
    <s v="John Archibald"/>
    <x v="1"/>
  </r>
  <r>
    <x v="622"/>
    <s v="E5M1F8lU5rvBTZU6paJ7gmMEn99t7n6Bq+J8pYY/BY1PBpe9c8S2emRnz+v0s5TPiQrwyfJMhib2D13as6FbmA=="/>
    <x v="382"/>
    <s v="OXH00917 - Doctorate in Clinical Psychology (D.Clin Psych)"/>
    <s v="Doctorate in Clinical Psychology (D.Clin Psych)"/>
    <s v="FT (Full time)"/>
    <x v="8"/>
    <s v="Clinical psychologist"/>
    <s v=""/>
    <s v="Oxford Health NHS Foundation Trust"/>
    <s v="University of Oxford"/>
    <s v="Education administrators"/>
    <x v="0"/>
  </r>
  <r>
    <x v="623"/>
    <s v="9YAg8yUv4N2nJOhTgHDkDVwEw7YpB85WHGL6tqTeTBZi1iG4qf/zcUPW0M4ISV2drTogG+sgKTy5rbeh5nTVqQ=="/>
    <x v="383"/>
    <s v="PLY00927 - Post Graduate Diploma Occupational Therapy (Pre-registration)"/>
    <s v="Post Graduate Diploma Occupational Therapy (Pre-registration)"/>
    <s v="FT (Full time)"/>
    <x v="12"/>
    <s v=""/>
    <s v=""/>
    <s v="University of Plymouth"/>
    <s v="University of Plymouth"/>
    <s v="Education officers"/>
    <x v="0"/>
  </r>
  <r>
    <x v="624"/>
    <s v="SMMVKXVg7cRMLd0Dn4UKLY1Fkwod3sUOPk2mcQZe1y3nPC4wCvSo3jntEKOOizE1YtGwwxQU4r7CKGtgqs88Ww=="/>
    <x v="384"/>
    <s v="PLY00935 - BSc (Hons) Occupational Therapy"/>
    <s v="BSc (Hons) Occupational Therapy"/>
    <s v="FT (Full time)"/>
    <x v="12"/>
    <s v=""/>
    <s v=""/>
    <s v="University of Plymouth"/>
    <s v="University of Plymouth"/>
    <s v="Education officers"/>
    <x v="0"/>
  </r>
  <r>
    <x v="625"/>
    <s v="qneBgzXFYm1A0KJcXjRFKulnIMT9YZ2syNFoJR3lSfNTIpB5ar6Qd/rRF8+tM+1gq8NVrlS2qvQXkCRVBcSttw=="/>
    <x v="194"/>
    <s v="PLY00937 - Professional Doctorate in Clinical Psychology"/>
    <s v="Professional Doctorate in Clinical Psychology"/>
    <s v="FT (Full time)"/>
    <x v="8"/>
    <s v="Clinical psychologist"/>
    <s v=""/>
    <s v="University of Plymouth"/>
    <s v="University of Plymouth"/>
    <s v="Education officers"/>
    <x v="0"/>
  </r>
  <r>
    <x v="626"/>
    <s v="8ZBvHzukf9OASjcDliS33PlFAxwQoyMgTh0q0adrF51SMJr4ukV4wE9/7+J9eSD8I99i0lSmaaZAOgEsIMflLg=="/>
    <x v="385"/>
    <s v="PLY00938 - BSc (Hons) Dietetics"/>
    <s v="BSc (Hons) Dietetics"/>
    <s v="FT (Full time)"/>
    <x v="11"/>
    <s v=""/>
    <s v=""/>
    <s v="University of Plymouth"/>
    <s v="University of Plymouth"/>
    <s v="Education officers"/>
    <x v="0"/>
  </r>
  <r>
    <x v="627"/>
    <s v="VEFgiz1Zo6tYZR+BjcFZEb4LYOWNnI68TxY8wUAkAHp2do/SWRtKm21i2aWjWdXCB73V9gheZXPaweV93XOGyA=="/>
    <x v="386"/>
    <s v="PLY00939 - BSc (Hons) Podiatry"/>
    <s v="BSc (Hons) Podiatry"/>
    <s v="FT (Full time)"/>
    <x v="13"/>
    <s v=""/>
    <s v="POM – Administration, POM - Sale / Supply (CH)"/>
    <s v="University of Plymouth"/>
    <s v="University of Plymouth"/>
    <s v="Education officers"/>
    <x v="0"/>
  </r>
  <r>
    <x v="628"/>
    <s v="9atUgXWTuYt5VHDizqZIlXwv3VT4Pgsw3R/jeuWdNrzyEcn8zv1j3ZuBNEsG2RVl6YuVJlBGplU5uwt3IaB3SQ=="/>
    <x v="386"/>
    <s v="PLY00940 - BSc (Hons) Physiotherapy"/>
    <s v="BSc (Hons) Physiotherapy"/>
    <s v="FT (Full time)"/>
    <x v="9"/>
    <s v=""/>
    <s v=""/>
    <s v="University of Plymouth"/>
    <s v="University of Plymouth"/>
    <s v="Education officers"/>
    <x v="0"/>
  </r>
  <r>
    <x v="629"/>
    <s v="9CBDgEHJG9k56FGmMO3caO6pngYufsZAADE/7TgeZ+/txEPeQWiD+Td7VxfErQUYiF3+MNWqmRXpUOD1cpfQJA=="/>
    <x v="387"/>
    <s v="PLY00943 - MSc Occupational Therapy (Pre-registration)"/>
    <s v="MSc Occupational Therapy (Pre-registration)"/>
    <s v="FT (Full time)"/>
    <x v="12"/>
    <s v=""/>
    <s v=""/>
    <s v="University of Plymouth"/>
    <s v="University of Plymouth"/>
    <s v="Education officers"/>
    <x v="0"/>
  </r>
  <r>
    <x v="630"/>
    <s v="AXn1PKsWljfdGvycw63oUwjkYbvqpW+gLt6XrwcEUNaTewh3Nm8Zgm4Zcbw8Bx/kI1LRGdugv+LN32zsSZxORQ=="/>
    <x v="388"/>
    <s v="PLY00944 - BSc (Hons) Healthcare Science (Cellular Science)"/>
    <s v="BSc (Hons) Healthcare Science (Cellular Science)"/>
    <s v="FT (Full time)"/>
    <x v="0"/>
    <s v=""/>
    <s v=""/>
    <s v="University of Plymouth"/>
    <s v="University of Plymouth"/>
    <s v="Education officers"/>
    <x v="1"/>
  </r>
  <r>
    <x v="631"/>
    <s v="dbFFkrKfHptQDvSpvgxMAlmxFRTfas0+K4GttpVLFd/Ztsn7Wv5PbdzDApAcFcJ/a6ZmFkiOkdHAyM9dBtNV2g=="/>
    <x v="388"/>
    <s v="PLY00945 - BSc (Hons) Healthcare Science (Infection Science)"/>
    <s v="BSc (Hons) Healthcare Science (Infection Science)"/>
    <s v="FT (Full time)"/>
    <x v="0"/>
    <s v=""/>
    <s v=""/>
    <s v="University of Plymouth"/>
    <s v="University of Plymouth"/>
    <s v="Education officers"/>
    <x v="1"/>
  </r>
  <r>
    <x v="632"/>
    <s v="t8rbUHVuadNTiQNk9zQCLvStGgdU3BnOb/ho4+q3Q1LSOq5tdz3Tt3xuVZup3g2CbcGDR4ebD35MYcRr5BHGsQ=="/>
    <x v="389"/>
    <s v="PLY00946 - Independent and Supplementary Non-Medical Prescribing (Level 6) "/>
    <s v="Independent and Supplementary Non-Medical Prescribing (Level 6)"/>
    <s v="PT (Part time)"/>
    <x v="1"/>
    <s v=""/>
    <s v="Supplementary Prescribing, Independent Prescribing"/>
    <s v="University of Plymouth"/>
    <s v="University of Plymouth"/>
    <s v="Education officers"/>
    <x v="0"/>
  </r>
  <r>
    <x v="633"/>
    <s v="HFAGgmVA4Gds9OqY9KWdRL8FiTsrn8FmnsLfsc74VNjyXL515CV3b99Dx4hdq3yHrxUOAlOrrSUHMWjx3NO2iA=="/>
    <x v="390"/>
    <s v="PLY00951 - Independent and Supplementary Non-Medical Prescribing (Level 7)  "/>
    <s v="Independent and Supplementary Non-Medical Prescribing (Level 7) "/>
    <s v="PT (Part time)"/>
    <x v="1"/>
    <s v=""/>
    <s v="Supplementary Prescribing, Independent Prescribing"/>
    <s v="University of Plymouth"/>
    <s v="University of Plymouth"/>
    <s v="Education officers"/>
    <x v="0"/>
  </r>
  <r>
    <x v="634"/>
    <s v="qqui+R6vTEGvY5gjNKPDVQ1OQACmM1lz67JeDjwxTpx5m5LCBQwdY0ra4yJ+KZ2J8FqJVsrGEBcxBIJGc+VExA=="/>
    <x v="385"/>
    <s v="PLY00953 - BSc (Hons) Paramedic Science "/>
    <s v="BSc (Hons) Paramedic Science"/>
    <s v="FT (Full time)"/>
    <x v="5"/>
    <s v=""/>
    <s v=""/>
    <s v="University of Plymouth"/>
    <s v="University of Plymouth"/>
    <s v="Education officers"/>
    <x v="0"/>
  </r>
  <r>
    <x v="635"/>
    <s v="AK/+5nX7VgLTd5ovhcvSuKVnEHdI0Ecp+PvzCQoWzuKJb3vHoKNqIlJd0yBde2YlIMr+ldqBkCvOxqjeCc1sVQ=="/>
    <x v="388"/>
    <s v="PLY00968 - BSc (Hons) Healthcare Science (Blood Science)"/>
    <s v="BSc (Hons) Healthcare Science (Blood Science)"/>
    <s v="FT (Full time)"/>
    <x v="0"/>
    <s v=""/>
    <s v=""/>
    <s v="University of Plymouth"/>
    <s v="University of Plymouth"/>
    <s v="Education officers"/>
    <x v="1"/>
  </r>
  <r>
    <x v="636"/>
    <s v="1E/7kPZ/wHMyHg/a5e2cgBFq1p+NCMsvVmO1CFxu6xceEb2kyPRdBa35YGvEjkoHap3EQlNV3IdrV/At7FxAHw=="/>
    <x v="391"/>
    <s v="PLY02001 - BSc (Hons) Diagnostic Radiography"/>
    <s v="BSc (Hons) Diagnostic Radiography"/>
    <s v="FT (Full time)"/>
    <x v="3"/>
    <s v="Diagnostic radiographer"/>
    <s v=""/>
    <s v="University of Plymouth"/>
    <s v="University of Plymouth"/>
    <s v="Brendon Edmonds"/>
    <x v="0"/>
  </r>
  <r>
    <x v="637"/>
    <s v="ci4ddqimSJQONpkytouZYenq8VQlGyqUdAaZ4AeNWB5b171WjQ/RcPayHRFVtPL5gk6QkuFEi0SW/9oeeHJ52Q=="/>
    <x v="392"/>
    <s v="PLY02231-MPhysio (Hons) Physiotherapy"/>
    <s v="MPhysio (Hons) Physiotherapy"/>
    <s v="FT (Full time)"/>
    <x v="9"/>
    <s v=""/>
    <s v=""/>
    <s v="University of Plymouth"/>
    <s v="University of Plymouth"/>
    <s v="Alex Stride"/>
    <x v="0"/>
  </r>
  <r>
    <x v="638"/>
    <s v="s8KNHXObRyJkdlwwNMgkPaOKV2vNZo3ClJA2CqBBekgGdTjSBbADH6nzk2wzKK1F1eCP7F1FWZp5rx3ssQbWuA=="/>
    <x v="393"/>
    <s v="PLY02232 - MSc Physiotherapy (pre-registration)"/>
    <s v="MSc Physiotherapy (pre-registration)"/>
    <s v="FT (Full time)"/>
    <x v="9"/>
    <s v=""/>
    <s v=""/>
    <s v="University of Plymouth"/>
    <s v="University of Plymouth"/>
    <s v="Alex Stride"/>
    <x v="0"/>
  </r>
  <r>
    <x v="639"/>
    <s v="r6Q1SJ0MbTmbBLLgRHzTm1a/ncYK8wiY+lJDg8ck0RiIwoZT8jjSbnSiS/N7IFgo6iq3DuSEv4LQiGG1653XGQ=="/>
    <x v="394"/>
    <s v="PLY02233-MOccTh (Hons) Occupational Therapy"/>
    <s v="MOccTh (Hons) Occupational Therapy"/>
    <s v="FT (Full time)"/>
    <x v="12"/>
    <s v=""/>
    <s v=""/>
    <s v="University of Plymouth"/>
    <s v="University of Plymouth"/>
    <s v="Alex Stride"/>
    <x v="0"/>
  </r>
  <r>
    <x v="640"/>
    <s v="uoGLTIDvPTE7/A4L4vYjEc4HLLBN7YNBsGdIwnKnvmWo9vA7Hqe9rNZfoMMWipPMoU8vyuaERmFm1cD0U3SllQ=="/>
    <x v="395"/>
    <s v="PLY02272 - BSc (Hons) Applied Biomedical Science"/>
    <s v="BSc (Hons) Applied Biomedical Science"/>
    <s v="FT (Full time)"/>
    <x v="0"/>
    <s v=""/>
    <s v=""/>
    <s v="University of Plymouth"/>
    <s v="University of Plymouth"/>
    <s v="Sagitta Fernando"/>
    <x v="0"/>
  </r>
  <r>
    <x v="641"/>
    <s v="k5ZR9XzTleGs78DZ3JRANjOtqLby5M/xutPjbgCBFoZEfDNSN6hdcS1FHqvDWrBKXwHyh9Du5gfaWayG/OSx+A=="/>
    <x v="396"/>
    <s v="PLY02299 - BSc (Hons) Podiatry (degree apprenticeship)"/>
    <s v="BSc (Hons) Podiatry (degree apprenticeship)"/>
    <s v="WBL (Work based learning)"/>
    <x v="13"/>
    <s v=""/>
    <s v="POM – Administration, POM - Sale / Supply (CH)"/>
    <s v="University of Plymouth"/>
    <s v="University of Plymouth"/>
    <s v="Sagitta Fernando"/>
    <x v="0"/>
  </r>
  <r>
    <x v="642"/>
    <s v="tCDpnOjOZm2XYhaEjWWEfqW7aMPqHQINj/EU0Tr1vf5fh0MkDec2qrc+n0cpDmkAFBM0ohDu1xZ2yGBekV6p1g=="/>
    <x v="397"/>
    <s v="PLY02330 - MSc Podiatry (Pre-registration)"/>
    <s v="MSc Podiatry (Pre-registration)"/>
    <s v="FT (Full time)"/>
    <x v="13"/>
    <s v=""/>
    <s v="POM – Administration, POM - Sale / Supply (CH)"/>
    <s v="University of Plymouth"/>
    <s v="University of Plymouth"/>
    <s v="Sagitta Fernando"/>
    <x v="2"/>
  </r>
  <r>
    <x v="643"/>
    <s v="DIypIBS67lLNcm+suqaFUEzymphmxH6IkmfMLbuARO5OpMir/Kky4LqzKszNcRxwfw4cEUq41Oj8mtThTUgYUA=="/>
    <x v="398"/>
    <s v="PLY02334 - PgDip Physiotherapy (Pre-registration)"/>
    <s v="PgDip Physiotherapy (Pre-registration)"/>
    <s v="FT (Full time)"/>
    <x v="9"/>
    <s v=""/>
    <s v=""/>
    <s v="University of Plymouth"/>
    <s v="University of Plymouth"/>
    <s v="Ann Faulkner"/>
    <x v="0"/>
  </r>
  <r>
    <x v="644"/>
    <s v="dBNQJ8imiEP0Ebra7hTd3/PBtwIoJykOu+Je7FmrPDA+pEROTG+YKUg2JMDe7SZKdmrHwI6LbAvwJ0iHVgeOJg=="/>
    <x v="71"/>
    <s v="POR01408 - BSc (Hons) Paramedic Science"/>
    <s v="BSc (Hons) Paramedic Science"/>
    <s v="FT (Full time)"/>
    <x v="5"/>
    <s v=""/>
    <s v=""/>
    <s v="University of Portsmouth"/>
    <s v="University of Portsmouth"/>
    <s v="Education officers"/>
    <x v="0"/>
  </r>
  <r>
    <x v="645"/>
    <s v="J2jvcxbD0g/hSb+PObv8EGJ+pYxkJnpJSfSNGf9koG+tVfWueQ2sBinVs94v5kuZ+ToajrwkDjuNLgka6g2prw=="/>
    <x v="399"/>
    <s v="POR01560 - BSc (Hons) Operating Department Practice"/>
    <s v="BSc (Hons) Operating Department Practice"/>
    <s v="FT (Full time)"/>
    <x v="7"/>
    <s v=""/>
    <s v=""/>
    <s v="University of Portsmouth"/>
    <s v="University of Portsmouth"/>
    <s v="Aveen Croash"/>
    <x v="0"/>
  </r>
  <r>
    <x v="646"/>
    <s v="Wr9NzHY28ZfEjnxj9NUFwpCl1yviT+OJP7PWi1zk0rsh/lf37/SvMet2HLgJcg7OjqTMEW4qA9wAgg34xO0zPA=="/>
    <x v="400"/>
    <s v="POR01583 - Cert HE Paramedic Practice"/>
    <s v="Cert HE Paramedic Practice"/>
    <s v="WBL (Work based learning)"/>
    <x v="5"/>
    <s v=""/>
    <s v=""/>
    <s v="University of Portsmouth"/>
    <s v="University of Portsmouth"/>
    <s v="Aveen Croash"/>
    <x v="1"/>
  </r>
  <r>
    <x v="647"/>
    <s v="KaDt5tnh284hkSwyvDO+145PgapqgcqPgyaMZRz5V23EvI4rRtAIJv1ao0ipdhzNrzhIgzy3IiUs8IbWsxxZCA=="/>
    <x v="401"/>
    <s v="POR01679 - Professional Doctorate in Sport and Exercise Psychology"/>
    <s v="Professional Doctorate in Sport and Exercise Psychology"/>
    <s v="PT (Part time)"/>
    <x v="8"/>
    <s v="Sport and exercise psychologist"/>
    <s v=""/>
    <s v="University of Portsmouth"/>
    <s v="University of Portsmouth"/>
    <s v="Sagitta Fernando"/>
    <x v="0"/>
  </r>
  <r>
    <x v="648"/>
    <s v="1KzoeZFL4W0ZJ3Md+/5UKRruq+WR+/DVql2dvwRLYzvW5i5CfjlCqciI1ecK3r5FbKgzs/d2Q+Nq+TD6ndQ84g=="/>
    <x v="402"/>
    <s v="POR01710 - Postgraduate Diploma in Forensic Psychology Practice"/>
    <s v="Postgraduate Diploma in Forensic Psychology Practice"/>
    <s v="FT (Full time)"/>
    <x v="8"/>
    <s v="Forensic psychologist"/>
    <s v=""/>
    <s v="University of Portsmouth"/>
    <s v="University of Portsmouth"/>
    <s v="Sagitta Fernando"/>
    <x v="0"/>
  </r>
  <r>
    <x v="649"/>
    <s v="EdOIHWr6WkxsCevVEW51ejl7eH5bOZIqCYgPu3sz39PT/tr3R9AI8Fz+3/SWRvhNPzXg4JEqfKQMjl5h801k0Q=="/>
    <x v="403"/>
    <s v="POR01711 - Professional Doctorate in Forensic Psychology"/>
    <s v="Professional Doctorate in Forensic Psychology"/>
    <s v="FT (Full time)"/>
    <x v="8"/>
    <s v="Forensic psychologist"/>
    <s v=""/>
    <s v="University of Portsmouth"/>
    <s v="University of Portsmouth"/>
    <s v="Sagitta Fernando"/>
    <x v="0"/>
  </r>
  <r>
    <x v="650"/>
    <s v="mtS/ykmtIqWGvn4IUwxXCpaxOH0ZeI1wAlTCuTAbNqXpc04l1jCrZECtntqfmPaNjFXOZmg+71/ofYwRfzZIjg=="/>
    <x v="404"/>
    <s v="POR01851 - BSc (Hons) Diagnostic Radiography and Medical Imaging"/>
    <s v="BSc (Hons) Diagnostic Radiography and Medical Imaging"/>
    <s v="FT (Full time)"/>
    <x v="3"/>
    <s v="Diagnostic radiographer"/>
    <s v=""/>
    <s v="University of Portsmouth"/>
    <s v="University of Portsmouth"/>
    <s v="Kristina Simakova"/>
    <x v="0"/>
  </r>
  <r>
    <x v="651"/>
    <s v="Wl5pE81HjMXvjNTbs6w339CTWK7AKUamFwQ9ckoOcCazJu3tBYnbA2TSbikrA1Jc9QYDsH8LvQ2Y9RbBABLgGA=="/>
    <x v="263"/>
    <s v="POR01852 - BSc (Hons) Radiotherapy and Oncology"/>
    <s v="BSc (Hons) Radiotherapy and Oncology"/>
    <s v="FT (Full time)"/>
    <x v="3"/>
    <s v="Therapeutic radiographer"/>
    <s v=""/>
    <s v="University of Portsmouth"/>
    <s v="University of Portsmouth"/>
    <s v="Kristina Simakova"/>
    <x v="1"/>
  </r>
  <r>
    <x v="652"/>
    <s v="No83nd2h75crsuyQXaVfMGY1270efjLSILB9GK/Zh10t4vad2eNFI8ArpQ6LJQ90xz8+ygn/5841mUusHuYmQQ=="/>
    <x v="405"/>
    <s v="QMU00971 - MSc Art Psychotherapy (International)"/>
    <s v="MSc Art Psychotherapy (International)"/>
    <s v="FT (Full time)"/>
    <x v="4"/>
    <s v="Art therapy"/>
    <s v=""/>
    <s v="Queen Margaret University"/>
    <s v="Queen Margaret University"/>
    <s v="Education administrators"/>
    <x v="0"/>
  </r>
  <r>
    <x v="653"/>
    <s v="irPW1hAeRMSUvsCCSlG7m6YlFwBouVtp+qZuYD9oljW8gfieb4d1kAy5Pzq6uhzFRGyATOnoce+pa5Zx8diuHw=="/>
    <x v="405"/>
    <s v="QMU00972 - MSc Art Psychotherapy (International)"/>
    <s v="MSc Art Psychotherapy (International)"/>
    <s v="PT (Part time)"/>
    <x v="4"/>
    <s v="Art therapy"/>
    <s v=""/>
    <s v="Queen Margaret University"/>
    <s v="Queen Margaret University"/>
    <s v="Education administrators"/>
    <x v="0"/>
  </r>
  <r>
    <x v="654"/>
    <s v="ZKLZRl6krWHtD1z1iLOreFNP0o/eMcR91Uy2xCH1n9rzE5QZrWrjfgGcaQ3WfUztN3qkgb3MIB2HW1EJe6zVfQ=="/>
    <x v="10"/>
    <s v="QMU00973 - Aptitude Test in Hearing Aid Dispensing"/>
    <s v="Aptitude Test in Hearing Aid Dispensing"/>
    <s v="DL (Distance learning)"/>
    <x v="6"/>
    <s v=""/>
    <s v=""/>
    <s v="Queen Margaret University"/>
    <s v="Queen Margaret University"/>
    <s v="Education administrators"/>
    <x v="0"/>
  </r>
  <r>
    <x v="655"/>
    <s v="oto77IW1U+9kFqaa51kVjJNwBxjhCkBVKfWs4Iqi7c1bc5ywrweccn3KQ4T2G3G+tsNIhSpEq3p2B2fGKOfo/Q=="/>
    <x v="361"/>
    <s v="QMU00974 - BSc (Hons) Therapeutic Radiography"/>
    <s v="BSc (Hons) Therapeutic Radiography"/>
    <s v="FT (Full time)"/>
    <x v="3"/>
    <s v="Therapeutic radiographer"/>
    <s v=""/>
    <s v="Queen Margaret University"/>
    <s v="Queen Margaret University"/>
    <s v="Education administrators"/>
    <x v="1"/>
  </r>
  <r>
    <x v="656"/>
    <s v="0KCCXSdYNQ9L0Ogxp//lxG+Cez+HT+pEl4xWT8JFlR8IPRr/z4+oT1qGGv0T3NAZToGPIWjqVqxNTkKSj3CiUA=="/>
    <x v="406"/>
    <s v="QMU00975 - Diploma in Higher Education Hearing Aid Audiology"/>
    <s v="Diploma in Higher Education Hearing Aid Audiology"/>
    <s v="FT (Full time)"/>
    <x v="6"/>
    <s v=""/>
    <s v=""/>
    <s v="Queen Margaret University"/>
    <s v="Queen Margaret University"/>
    <s v="Education administrators"/>
    <x v="0"/>
  </r>
  <r>
    <x v="657"/>
    <s v="f6WeCnDcG8JSw1AKua5adQTXcGGWtUcSV8XdqchovU960LEIgEWW/6KbI/bIlwAzVlHSeCTkMfrEJ7v2zHXCmw=="/>
    <x v="407"/>
    <s v="QMU00977 - BSc (Hons) Dietetics"/>
    <s v="BSc (Hons) Dietetics"/>
    <s v="FT (Full time)"/>
    <x v="11"/>
    <s v=""/>
    <s v=""/>
    <s v="Queen Margaret University"/>
    <s v="Queen Margaret University"/>
    <s v="Education administrators"/>
    <x v="1"/>
  </r>
  <r>
    <x v="658"/>
    <s v="XRaQrfDZME8ka1qhD5+vcMRzgAnszLIWbUBhq0x92sJQwTG/fhLpo3LFsINeXfbEAZvvonMxO2T39GimYMIRvA=="/>
    <x v="59"/>
    <s v="QMU00978 - BSc (Hons) Diagnostic Radiography"/>
    <s v="BSc (Hons) Diagnostic Radiography"/>
    <s v="FT (Full time)"/>
    <x v="3"/>
    <s v="Diagnostic radiographer"/>
    <s v=""/>
    <s v="Queen Margaret University"/>
    <s v="Queen Margaret University"/>
    <s v="Education administrators"/>
    <x v="1"/>
  </r>
  <r>
    <x v="659"/>
    <s v="Iwt6HPx2sFxGnIBwb8DFepcluGOW0f4Tsejf/se179oe71Saric5Idz4D6ckF6VfLayGO0zltttu2zsRZs6JnQ=="/>
    <x v="408"/>
    <s v="QMU00979 - BSc (Hons) Occupational Therapy"/>
    <s v="BSc (Hons) Occupational Therapy"/>
    <s v="FT (Full time)"/>
    <x v="12"/>
    <s v=""/>
    <s v=""/>
    <s v="Queen Margaret University"/>
    <s v="Queen Margaret University"/>
    <s v="Education administrators"/>
    <x v="1"/>
  </r>
  <r>
    <x v="660"/>
    <s v="nSUnlVW6X1KZnnKNKXl/dttXgtV+ySYRoGuG10SirX8uMQXflEyORic8GEFFXABURK3CiNAOzDo9GRqBauKvsw=="/>
    <x v="409"/>
    <s v="QMU00980 - BSc (Hons) Podiatry"/>
    <s v="BSc (Hons) Podiatry"/>
    <s v="FT (Full time)"/>
    <x v="13"/>
    <s v=""/>
    <s v="POM – Administration, POM - Sale / Supply (CH)"/>
    <s v="Queen Margaret University"/>
    <s v="Queen Margaret University"/>
    <s v="Education administrators"/>
    <x v="1"/>
  </r>
  <r>
    <x v="661"/>
    <s v="6tVRfWt7t9QLJFszrg7zWA2gyRFFPvCGao8mOMvOSN7mStDWi9RoeI7kQt7Dd/Cg625gVpj2lI9DnbsUKDhRXg=="/>
    <x v="233"/>
    <s v="QMU00981 - BSc (Hons) Physiotherapy"/>
    <s v="BSc (Hons) Physiotherapy"/>
    <s v="FT (Full time)"/>
    <x v="9"/>
    <s v=""/>
    <s v=""/>
    <s v="Queen Margaret University"/>
    <s v="Queen Margaret University"/>
    <s v="Education administrators"/>
    <x v="1"/>
  </r>
  <r>
    <x v="662"/>
    <s v="ibXwhCvXLXk/j9t8wMeExXIsEuPE+3kwP68nzvib/SOlFQwAEWWjUCy/4hiwVmmywnLvmLMEC5FGQAzlCpQCOQ=="/>
    <x v="353"/>
    <s v="QMU00982 - BSc (Hons) Speech and Language Therapy"/>
    <s v="BSc (Hons) Speech and Language Therapy"/>
    <s v="FT (Full time)"/>
    <x v="10"/>
    <s v=""/>
    <s v=""/>
    <s v="Queen Margaret University"/>
    <s v="Queen Margaret University"/>
    <s v="Education administrators"/>
    <x v="0"/>
  </r>
  <r>
    <x v="663"/>
    <s v="d9plW5+J8zcq9bdLpRf436u0WdwxjcEsz3lJ/AfOdZAtezVu2sxpEcAGjXgPoW5wiBMclKphlQUcQnT2KvthyQ=="/>
    <x v="410"/>
    <s v="QMU00990 - MSc Occupational Therapy (Pre-registration)"/>
    <s v="MSc Occupational Therapy (Pre-registration)"/>
    <s v="FT (Full time)"/>
    <x v="12"/>
    <s v=""/>
    <s v=""/>
    <s v="Queen Margaret University"/>
    <s v="Queen Margaret University"/>
    <s v="Education administrators"/>
    <x v="1"/>
  </r>
  <r>
    <x v="664"/>
    <s v="Y+4dsn3QrkEZVUhGgKlmVd4Latr8MEs4BcaS2x5WxZ06AnCxYGyzRwuhlQDcCTbVrINjC31D/5NlodNmsHdyxA=="/>
    <x v="411"/>
    <s v="QMU00993 - MSc Dietetics"/>
    <s v="MSc Dietetics"/>
    <s v="FT (Full time)"/>
    <x v="11"/>
    <s v=""/>
    <s v=""/>
    <s v="Queen Margaret University"/>
    <s v="Queen Margaret University"/>
    <s v="Education administrators"/>
    <x v="1"/>
  </r>
  <r>
    <x v="665"/>
    <s v="L28j31t02Sj21rtck1VBVWVV5Fd7dd1C7ybLKhskuSjVxGiDwTRb7okoQ/WV7u9GUzF70ylRi85EhD0MNtDcig=="/>
    <x v="411"/>
    <s v="QMU00994 - MSc Dietetics"/>
    <s v="MSc Dietetics"/>
    <s v="PT (Part time)"/>
    <x v="11"/>
    <s v=""/>
    <s v=""/>
    <s v="Queen Margaret University"/>
    <s v="Queen Margaret University"/>
    <s v="Education administrators"/>
    <x v="1"/>
  </r>
  <r>
    <x v="666"/>
    <s v="Doemo7xUvhE0QRtjKpLCuyW1ko4biFhGd3bCFtULv2r0nP8kkj4YijrMz4peYc7nva76Ip1VSqDiuoQEtFaYSg=="/>
    <x v="412"/>
    <s v="QMU00995 - MSc Physiotherapy (Pre-registration)"/>
    <s v="MSc Physiotherapy (Pre-registration)"/>
    <s v="FT (Full time)"/>
    <x v="9"/>
    <s v=""/>
    <s v=""/>
    <s v="Queen Margaret University"/>
    <s v="Queen Margaret University"/>
    <s v="Education administrators"/>
    <x v="1"/>
  </r>
  <r>
    <x v="667"/>
    <s v="XgSyr+Un7wcfuzoZIwweElDUBKPJzv0IX90mUhclgwIT8AHCgwSzPbmXQiBLeeQAXn/thxWTufh5Ctqf0/6j1w=="/>
    <x v="411"/>
    <s v="QMU00999 - PgDip Dietetics"/>
    <s v="PgDip Dietetics"/>
    <s v="FT (Full time)"/>
    <x v="11"/>
    <s v=""/>
    <s v=""/>
    <s v="Queen Margaret University"/>
    <s v="Queen Margaret University"/>
    <s v="Education administrators"/>
    <x v="1"/>
  </r>
  <r>
    <x v="668"/>
    <s v="zrbG/RKpgA8rlb54ll/V/cMfyVb2YlZuNk9Vzwdar5uuY3Gi+nv+GJGGtDuClTqp1gJXkJH3tIz096iFvXXAEA=="/>
    <x v="411"/>
    <s v="QMU01000 - PgDip Dietetics"/>
    <s v="PgDip Dietetics"/>
    <s v="PT (Part time)"/>
    <x v="11"/>
    <s v=""/>
    <s v=""/>
    <s v="Queen Margaret University"/>
    <s v="Queen Margaret University"/>
    <s v="Education administrators"/>
    <x v="1"/>
  </r>
  <r>
    <x v="669"/>
    <s v="e7wbftUDSvyC6QqiKaNOvNHbFwyQUaD3EJzOY0BLQB9WqAL0IwgWajENmMN0doQsf8yx/ezqu/7ABMux2JCx5w=="/>
    <x v="413"/>
    <s v="QMU01001 - PgDip Occupational Therapy"/>
    <s v="PgDip Occupational Therapy"/>
    <s v="FT (Full time)"/>
    <x v="12"/>
    <s v=""/>
    <s v=""/>
    <s v="Queen Margaret University"/>
    <s v="Queen Margaret University"/>
    <s v="Education administrators"/>
    <x v="1"/>
  </r>
  <r>
    <x v="670"/>
    <s v="YKa6IvEPEPeM0xJKjy3mmelL7XX022cMwDbeCzUDPjExmHlPse3dqYm9A+vhAPYpCpulljVxHfXqYdpMklp8dw=="/>
    <x v="414"/>
    <s v="QMU01002 - PgDip Radiotherapy and Oncology"/>
    <s v="PgDip Radiotherapy and Oncology"/>
    <s v="FT (Full time)"/>
    <x v="3"/>
    <s v="Therapeutic radiographer"/>
    <s v=""/>
    <s v="Queen Margaret University"/>
    <s v="Queen Margaret University"/>
    <s v="Education administrators"/>
    <x v="1"/>
  </r>
  <r>
    <x v="671"/>
    <s v="5aB2//cqBAY94LMrjPQOt2HpoHms/Hhi7tUzyOTW+Uk9DtD9+ne4updoRJ/wpbDOCSPcv886HgeOnHCrifSyfg=="/>
    <x v="415"/>
    <s v="QMU01003 - Pharmacology for Podiatrists"/>
    <s v="Pharmacology for Podiatrists"/>
    <s v="PT (Part time)"/>
    <x v="1"/>
    <s v=""/>
    <s v="POM - Sale / Supply (CH)"/>
    <s v="Queen Margaret University"/>
    <s v="Queen Margaret University"/>
    <s v="Education administrators"/>
    <x v="0"/>
  </r>
  <r>
    <x v="672"/>
    <s v="ogTZL3MEGUn8tuRYLFpYyR0bm5H28QlHu1a5ekL/1lwf0CeCxofmYpX6gnZmsjZj+BKgEdbvpSo0bYiLYh4ZFQ=="/>
    <x v="416"/>
    <s v="QMU01005 - MSc Diagnostic Radiography (pre-registration)"/>
    <s v="MSc Diagnostic Radiography (pre-registration)"/>
    <s v="FT (Full time)"/>
    <x v="3"/>
    <s v="Diagnostic radiographer"/>
    <s v=""/>
    <s v="Queen Margaret University"/>
    <s v="Queen Margaret University"/>
    <s v="Education administrators"/>
    <x v="1"/>
  </r>
  <r>
    <x v="673"/>
    <s v="qUt2ZJD90c9jWPQbgwfWTY6e3fPgRdcS+NjGpTpqyWp43t8eq6LXdCYx5ZToHtvP1J/3dw92qz2KCmgAkM1a1w=="/>
    <x v="353"/>
    <s v="QMU01006 - MSc (pre registration) in Speech and Language Therapy"/>
    <s v="MSc (pre registration) in Speech and Language Therapy"/>
    <s v="FT (Full time)"/>
    <x v="10"/>
    <s v=""/>
    <s v=""/>
    <s v="Queen Margaret University"/>
    <s v="Queen Margaret University"/>
    <s v="Education administrators"/>
    <x v="0"/>
  </r>
  <r>
    <x v="674"/>
    <s v="Gpej5beHscFkaQ54QFMC8GGGAyFAmUaaoDpXvOmslUPi6/t7EV452EoFTByczi5kZkJ/PSdKaLTk/W8L1HV8Kw=="/>
    <x v="353"/>
    <s v="QMU01007 - MSc (pre registration) in Speech and Language Therapy"/>
    <s v="MSc (pre registration) in Speech and Language Therapy"/>
    <s v="PT (Part time)"/>
    <x v="10"/>
    <s v=""/>
    <s v=""/>
    <s v="Queen Margaret University"/>
    <s v="Queen Margaret University"/>
    <s v="Education administrators"/>
    <x v="0"/>
  </r>
  <r>
    <x v="675"/>
    <s v="V+IZJxmO7VUQvmirrub8a4iwfljPSRX7Hyexznk6XrM9Ss+UpgvCsoArRFUuNJv2cnHdOAVkjpMqE2D5WL8MVA=="/>
    <x v="417"/>
    <s v="QMU01010 - PgDip Diagnostic Radiography (pre-registration)"/>
    <s v="PgDip Diagnostic Radiography (pre-registration)"/>
    <s v="FT (Full time)"/>
    <x v="3"/>
    <s v="Diagnostic radiographer"/>
    <s v=""/>
    <s v="Queen Margaret University"/>
    <s v="Queen Margaret University"/>
    <s v="Education administrators"/>
    <x v="1"/>
  </r>
  <r>
    <x v="676"/>
    <s v="OKaofsDFnx7S5FD2sFGHDTaZ4i9WhuSnNouv6XIdgm1cxif1A/zpP2dvCxaYtRU+B6KoDAXe0QzJ3DHyhxaFVQ=="/>
    <x v="418"/>
    <s v="QMU01011 - Post Graduate Diploma Physiotherapy (Pre-registration)"/>
    <s v="Post Graduate Diploma Physiotherapy (Pre-registration)"/>
    <s v="FT (Full time)"/>
    <x v="9"/>
    <s v=""/>
    <s v=""/>
    <s v="Queen Margaret University"/>
    <s v="Queen Margaret University"/>
    <s v="Education administrators"/>
    <x v="1"/>
  </r>
  <r>
    <x v="677"/>
    <s v="FlXTnsh/Pnscc83viyLuyc/mZDKkhPI+xrRgifTsV39l1sHi8PiB58K0DkWbj+nPHuj2VY5TIQxGd8ujubqdIg=="/>
    <x v="353"/>
    <s v="QMU01012 - Post Graduate Diploma (pre-registration) in Speech and Language Therapy"/>
    <s v="Post Graduate Diploma (pre-registration) in Speech and Language Therapy"/>
    <s v="FT (Full time)"/>
    <x v="10"/>
    <s v=""/>
    <s v=""/>
    <s v="Queen Margaret University"/>
    <s v="Queen Margaret University"/>
    <s v="Education administrators"/>
    <x v="0"/>
  </r>
  <r>
    <x v="678"/>
    <s v="VY/Jeewe2fzSVG+bDT+6gCFe+YkNVgcfLlpytTUEfpVv4vikXPL1g5t5j7+Qs71cuLCUjDo9TeKapx99C7MARA=="/>
    <x v="405"/>
    <s v="QMU01593 - MSc Music Therapy"/>
    <s v="MSc Music Therapy"/>
    <s v="FT (Full time)"/>
    <x v="4"/>
    <s v="Music therapy"/>
    <s v=""/>
    <s v="Queen Margaret University"/>
    <s v="Queen Margaret University"/>
    <s v="John Archibald"/>
    <x v="0"/>
  </r>
  <r>
    <x v="679"/>
    <s v="gu40Y1blO0VbA0W/tjpuzwNTd4/hREh5vNpF5zgdvT+UI1ymEye3EpYDFEfLi/QmpmzatJTyEJBv8BhLGI0x9A=="/>
    <x v="419"/>
    <s v="QMU01718 - Podiatric Surgery Training Programme"/>
    <s v="Podiatric Surgery Training Programme"/>
    <s v="FT (Full time)"/>
    <x v="1"/>
    <s v=""/>
    <s v="Podiatric Surgery"/>
    <s v="Queen Margaret University"/>
    <s v="Queen Margaret University"/>
    <s v="John Archibald"/>
    <x v="0"/>
  </r>
  <r>
    <x v="680"/>
    <s v="szfr0yl5+BN6PqHGFWUSFjTftX8l1mzVa2HpHoxYm+Q6Bra9iduoJsQ9balfUtoIVDKNa6pFbm5YI6LZCwxRHQ=="/>
    <x v="419"/>
    <s v="QMU01719 - Podiatric Surgery Training Programme"/>
    <s v="Podiatric Surgery Training Programme"/>
    <s v="PT (Part time)"/>
    <x v="1"/>
    <s v=""/>
    <s v="Podiatric Surgery"/>
    <s v="Queen Margaret University"/>
    <s v="Queen Margaret University"/>
    <s v="John Archibald"/>
    <x v="0"/>
  </r>
  <r>
    <x v="681"/>
    <s v="Y00ZvFqUgDOKtckquS8wonMXhThUJuOCZnp6qAWEdgdYHxm7+ViF9sxvxAE6990HgWhZlnPZOzazHQpjfFMxqw=="/>
    <x v="420"/>
    <s v="QMU02081 - Non Medical Prescribing"/>
    <s v="Non Medical Prescribing"/>
    <s v="PT (Part time)"/>
    <x v="1"/>
    <s v=""/>
    <s v="Supplementary Prescribing, Independent Prescribing"/>
    <s v="Queen Margaret University"/>
    <s v="Queen Margaret University"/>
    <s v="Ann Faulkner"/>
    <x v="0"/>
  </r>
  <r>
    <x v="682"/>
    <s v="Y6kQel6zCMuqBki4iDQa8iBpqR+MD/dJPq3ZOGtIjR5ffB9gq4PtNQq6v/P1JAzNUtpNBab6876kA1/oVVKCnQ=="/>
    <x v="421"/>
    <s v="QMU02105-Master of Dietetics (MDiet)"/>
    <s v="Master of Dietetics (MDiet)"/>
    <s v="FT (Full time)"/>
    <x v="11"/>
    <s v=""/>
    <s v=""/>
    <s v="Queen Margaret University"/>
    <s v="Queen Margaret University"/>
    <s v="Sagitta Fernando"/>
    <x v="0"/>
  </r>
  <r>
    <x v="683"/>
    <s v="qpaR42pQoLPgU1c9m9LoYQtG0NlzZL4bEH1pZIUuvL5lKoVkGY3WkQBAuphz+2w/KJmQ4Gg70miBdP6t63Z6LQ=="/>
    <x v="422"/>
    <s v="QMU02108 - BSc (Hons) Dietetics"/>
    <s v="BSc (Hons) Dietetics"/>
    <s v="FT (Full time)"/>
    <x v="11"/>
    <s v=""/>
    <s v=""/>
    <s v="Queen Margaret University"/>
    <s v="Queen Margaret University"/>
    <s v="Sagitta Fernando"/>
    <x v="0"/>
  </r>
  <r>
    <x v="684"/>
    <s v="rrr1IB2GBFcYqdcAzQAG9TgieircXgRYqG12tYV1nqAGQjC0OXfjfisxEhSWjOLLYtnA2t8BHG+lnkGyn55MGQ=="/>
    <x v="423"/>
    <s v="QMU02195 - BSc Paramedic Science"/>
    <s v="BSc Paramedic Science"/>
    <s v="FT (Full time)"/>
    <x v="5"/>
    <s v=""/>
    <s v=""/>
    <s v="Queen Margaret University"/>
    <s v="Queen Margaret University"/>
    <s v="Ann Faulkner"/>
    <x v="0"/>
  </r>
  <r>
    <x v="685"/>
    <s v="OaJI7DrIxTLUVgCx1FS/RuCpNxPKGytVlU4MHFfJkcaGPhNy5GEzqt9QxNVUuzFNuYIf+jqqFJkdRY5PQEbKmQ=="/>
    <x v="424"/>
    <s v="QMU02291 - Master of Podiatry (MPod)"/>
    <s v="Master of Podiatry (MPod)"/>
    <s v="FT (Full time)"/>
    <x v="13"/>
    <s v=""/>
    <s v="POM – Administration, POM - Sale / Supply (CH)"/>
    <s v="Queen Margaret University"/>
    <s v="Queen Margaret University"/>
    <s v="Sagitta Fernando"/>
    <x v="0"/>
  </r>
  <r>
    <x v="686"/>
    <s v="9EgaRtms5t2YBH3PAAtWWa1xcaKD5Y4xTGbGlp8ssRFjlPSg9JyrKc3nJ6CW1t/d8sIbKtmj57cvA1G9Z6672A=="/>
    <x v="425"/>
    <s v="QMU02292 - BSc (Hons) Podiatry"/>
    <s v="BSc (Hons) Podiatry"/>
    <s v="FT (Full time)"/>
    <x v="13"/>
    <s v=""/>
    <s v="POM – Administration, POM - Sale / Supply (CH)"/>
    <s v="Queen Margaret University"/>
    <s v="Queen Margaret University"/>
    <s v="Sagitta Fernando"/>
    <x v="0"/>
  </r>
  <r>
    <x v="687"/>
    <s v="vfqElFS0KZEUHtbcqFZ78LlztECDFO/vm+iSfmzdYK+KJaJumZ2V4c5ZibG+e+I3rW1GNX9OwVS5LQ8k9YaaLQ=="/>
    <x v="426"/>
    <s v="QMU02293 - Master of Physiotherapy (MPhys)"/>
    <s v="Master of Physiotherapy (MPhys)"/>
    <s v="FT (Full time)"/>
    <x v="9"/>
    <s v=""/>
    <s v=""/>
    <s v="Queen Margaret University"/>
    <s v="Queen Margaret University"/>
    <s v="Sagitta Fernando"/>
    <x v="0"/>
  </r>
  <r>
    <x v="688"/>
    <s v="AVk7a1jZfqXXrz/CcmHTbED44xO13SjeEcMLs3rsZizCyoNefiU0w3yiMo+7ydtuXe0PIx3xi1z57kzZPmaqMg=="/>
    <x v="427"/>
    <s v="QMU02294 - BSc (Hons) Physiotherapy"/>
    <s v="BSc (Hons) Physiotherapy"/>
    <s v="FT (Full time)"/>
    <x v="9"/>
    <s v=""/>
    <s v=""/>
    <s v="Queen Margaret University"/>
    <s v="Queen Margaret University"/>
    <s v="Sagitta Fernando"/>
    <x v="0"/>
  </r>
  <r>
    <x v="689"/>
    <s v="bUDXSOed5KUq2S/N28a5BXebCBTEj1foN/3rwf3nqIY6jXBiDu7ZsAWJ+P6licQz36GZMye+deohu8foPJi8VQ=="/>
    <x v="428"/>
    <s v="QMU02295 - Master of Radiography: Diagnostic (MDRad)"/>
    <s v="Master of Radiography: Diagnostic (MDRad)"/>
    <s v="FT (Full time)"/>
    <x v="3"/>
    <s v="Diagnostic radiographer"/>
    <s v=""/>
    <s v="Queen Margaret University"/>
    <s v="Queen Margaret University"/>
    <s v="Sagitta Fernando"/>
    <x v="0"/>
  </r>
  <r>
    <x v="690"/>
    <s v="Roi4ApCyQmNvrQzmMZCJqS+ugoCP5z/waHJl8+8aKABRqu0M5d0L/tooBFioRDeIrQb/12dwuY7yHpsGuTWmVA=="/>
    <x v="429"/>
    <s v="QMU02296-BSc (Hons) Radiography: Diagnostic"/>
    <s v="BSc (Hons) Radiography: Diagnostic"/>
    <s v="FT (Full time)"/>
    <x v="3"/>
    <s v="Diagnostic radiographer"/>
    <s v=""/>
    <s v="Queen Margaret University"/>
    <s v="Queen Margaret University"/>
    <s v="Sagitta Fernando"/>
    <x v="0"/>
  </r>
  <r>
    <x v="691"/>
    <s v="lEqr4kwpqGfNIsmT3zAu9uuEFiTogkhqYIAt74+MJ1M/K9NqDbaCj3UiYZslr6OWU4UWMAYC11oUzNKZZr1iSg=="/>
    <x v="430"/>
    <s v="QMU02297 - Master of Radiography: Therapeutic (MTRad)"/>
    <s v="Master of Radiography: Therapeutic (MTRad)"/>
    <s v="FT (Full time)"/>
    <x v="3"/>
    <s v="Therapeutic radiographer"/>
    <s v=""/>
    <s v="Queen Margaret University"/>
    <s v="Queen Margaret University"/>
    <s v="Sagitta Fernando"/>
    <x v="0"/>
  </r>
  <r>
    <x v="692"/>
    <s v="8Rs+SGQJ5r7w2pJkEWvPZD4YpIEaPZ1qTCsLovoJNYdDUBDqBWXyzxmWZBf3OoTThZRW0s4c9DhDMiXLrurWjA=="/>
    <x v="431"/>
    <s v="QMU02298-BSc (Hons) Radiography: Therapeutic"/>
    <s v="BSc (Hons) Radiography: Therapeutic"/>
    <s v="FT (Full time)"/>
    <x v="3"/>
    <s v="Therapeutic radiographer"/>
    <s v=""/>
    <s v="Queen Margaret University"/>
    <s v="Queen Margaret University"/>
    <s v="Sagitta Fernando"/>
    <x v="0"/>
  </r>
  <r>
    <x v="693"/>
    <s v="q9OR9mmjpOiY/R5zJ+pEp8YgBGfkxzTiIVFAmwYMvHKs2VLI12cKEPSC2Ry7nHHK4PabNnL6XT/R8ueX3xWYqQ=="/>
    <x v="432"/>
    <s v="QMU02303-Master of Speech and Language Therapy (MSLT)"/>
    <s v="Master of Speech and Language Therapy (MSLT)"/>
    <s v="FT (Full time)"/>
    <x v="10"/>
    <s v=""/>
    <s v=""/>
    <s v="Queen Margaret University"/>
    <s v="Queen Margaret University"/>
    <s v="Sagitta Fernando"/>
    <x v="0"/>
  </r>
  <r>
    <x v="694"/>
    <s v="kbXgvZeA8JRTj5v2tm7NKSDqYAhNAIDA5+UkHquCBWU+/ZZYEBOhrMIFVgq+HwluK0kUNKzQAmntwsMLbB6lfg=="/>
    <x v="433"/>
    <s v="QMU02306-Master of Occupational Therapy (MOccTher)"/>
    <s v="Master of Occupational Therapy (MOccTher)"/>
    <s v="FT (Full time)"/>
    <x v="12"/>
    <s v=""/>
    <s v=""/>
    <s v="Queen Margaret University"/>
    <s v="Queen Margaret University"/>
    <s v="Ann Faulkner"/>
    <x v="0"/>
  </r>
  <r>
    <x v="695"/>
    <s v="l0tYqtQzWXNHrjZDNqGEW/IUijnLCvTe9RMNTMGQxynlmd94+2D4H3bXF+2gHbpx8TnIU4NJjA+By+SwJJV6Ng=="/>
    <x v="434"/>
    <s v="QMU02323 - Master of Radiography: Diagnostic (MDRad)"/>
    <s v="MSc Diagnostic Radiography (Pre-registration)"/>
    <s v="FT (Full time)"/>
    <x v="3"/>
    <s v="Diagnostic radiographer"/>
    <s v=""/>
    <s v="Queen Margaret University"/>
    <s v="Queen Margaret University"/>
    <s v="Sagitta Fernando"/>
    <x v="0"/>
  </r>
  <r>
    <x v="696"/>
    <s v="hTs3MOYoxpQ7H1SOZYs3b8d61Vtam6N3yB/UT7xexfv1t/cSAOsDqpRCAV+rm03J46w36T8aHh3dkRUPxU2t5Q=="/>
    <x v="435"/>
    <s v="QMU02324 - Master of Radiography: Therapeutic (MTRad)"/>
    <s v="MSc Therapeutic Radiography (Pre-registration)"/>
    <s v="FT (Full time)"/>
    <x v="3"/>
    <s v="Therapeutic radiographer"/>
    <s v=""/>
    <s v="Queen Margaret University"/>
    <s v="Queen Margaret University"/>
    <s v="Sagitta Fernando"/>
    <x v="0"/>
  </r>
  <r>
    <x v="697"/>
    <s v="Bk78Ds2Dxv6v+RCZ8lG+K3VQUpm5fZ0YHYJ5+y+oRmstWblAx/ckKBcPvCv1fV4vAGjWDHFu/KYDA1ZXHnncmQ=="/>
    <x v="436"/>
    <s v="QMU02325 - Master of Podiatry (MPod)"/>
    <s v="MSc Podiatry (Pre-registration)"/>
    <s v="FT (Full time)"/>
    <x v="13"/>
    <s v=""/>
    <s v="POM – Administration, POM - Sale / Supply (CH)"/>
    <s v="Queen Margaret University"/>
    <s v="Queen Margaret University"/>
    <s v="Sagitta Fernando"/>
    <x v="0"/>
  </r>
  <r>
    <x v="698"/>
    <s v="uclaqdClZJhlcVVihPSEuvu5P96t5AQsBgGuu8/6xjsfsZ4qOCKHbizSE+ozyYhDdWHRKcg+w25nASHfL6vNIA=="/>
    <x v="437"/>
    <s v="QMU02326 - Master of Physiotherapy (MPhys)"/>
    <s v="MSc Physiotherapy (Pre-registration)"/>
    <s v="FT (Full time)"/>
    <x v="9"/>
    <s v=""/>
    <s v=""/>
    <s v="Queen Margaret University"/>
    <s v="Queen Margaret University"/>
    <s v="Sagitta Fernando"/>
    <x v="0"/>
  </r>
  <r>
    <x v="699"/>
    <s v="HhceI0DppkhB/AwhHep5C50ldEo57lrq/VeRku0+nJEA5HBXbfnkAsg9fcbDvbht/QXL6NnE+wTJ0S/gETP4+Q=="/>
    <x v="438"/>
    <s v="QMU02329 - Master of Dietetics (MDiet)"/>
    <s v="Master of Dietetics (MDiet)"/>
    <s v="FT (Full time)"/>
    <x v="11"/>
    <s v=""/>
    <s v=""/>
    <s v="Queen Margaret University"/>
    <s v="Queen Margaret University"/>
    <s v="Alex Stride"/>
    <x v="0"/>
  </r>
  <r>
    <x v="700"/>
    <s v="LdjIFjbLMZxa0feFKzO3eX7alv2/2OYcu2WWM58a8Mzt/SDjxGSJBt+JY6Qxh6ov8pNbzFYgKELi0vBeNQqG2g=="/>
    <x v="439"/>
    <s v="QMU02345-BSc (Hons) Occupational Therapy (BSc(Hons)OT)"/>
    <s v="BSc (Hons) Occupational Therapy (BSc(Hons)OT)"/>
    <s v="FT (Full time)"/>
    <x v="12"/>
    <s v=""/>
    <s v=""/>
    <s v="Queen Margaret University"/>
    <s v="Queen Margaret University"/>
    <s v="Ann Faulkner"/>
    <x v="0"/>
  </r>
  <r>
    <x v="701"/>
    <s v="YJegzt2qF6Qxwj7bkFrB8MVUF5DHlvtUy7E257t3bIL64Kh6i5pdTAjRQSxkV0Mo7G8DdlHZmodxLWlUZFCStA=="/>
    <x v="440"/>
    <s v="QMU02346-Master of Science in Occupational Therapy (Pre-registration) (MScOT pre-reg)"/>
    <s v="Master of Science in Occupational Therapy (Pre-registration) (MScOT pre-reg)"/>
    <s v="FT (Full time)"/>
    <x v="12"/>
    <s v=""/>
    <s v=""/>
    <s v="Queen Margaret University"/>
    <s v="Queen Margaret University"/>
    <s v="Ann Faulkner"/>
    <x v="0"/>
  </r>
  <r>
    <x v="702"/>
    <s v="pQxo6SLHBkEU2fqCBsRUSioX4j3xXOSFadCdSELS+zOQ9sRXjGWZ3mJiWQF4tUmy/mvvFMjfmmTESYBD94K26w=="/>
    <x v="441"/>
    <s v="QMU02348-PGDip Occupational Therapy (PGDipOT)"/>
    <s v="PGDip Occupational Therapy (PGDipOT)"/>
    <s v="FT (Full time)"/>
    <x v="12"/>
    <s v=""/>
    <s v=""/>
    <s v="Queen Margaret University"/>
    <s v="Queen Margaret University"/>
    <s v="Ann Faulkner"/>
    <x v="0"/>
  </r>
  <r>
    <x v="703"/>
    <s v="RQbON2ddST/1heRa+s5rGRYRBzltVSzKWHVn6bHXQEhicBU7YMk7ae9zgScJf+bxzw6Bji41/ShrnQwPBzPTjA=="/>
    <x v="442"/>
    <s v="QMU02357 - BSc (Hons) Speech and Language Therapy"/>
    <s v="BSc (Hons) Speech and Language Therapy"/>
    <s v="FT (Full time)"/>
    <x v="10"/>
    <s v=""/>
    <s v=""/>
    <s v="Queen Margaret University"/>
    <s v="Queen Margaret University"/>
    <s v="Ann Faulkner"/>
    <x v="0"/>
  </r>
  <r>
    <x v="704"/>
    <s v="9SaKsUOceHxXdTjOTAYwRDDrBGAh0hAKqy3qO7jo6y0SyfzwF4NS7fYxCmJ0JDN4CZO0TpzvJJco76Mmb/Ynbw=="/>
    <x v="443"/>
    <s v="QUB01016 - Doctorate in Educational, Child and Adolescent Psychology (DECAP)"/>
    <s v="Doctorate in Educational, Child and Adolescent Psychology (DECAP)"/>
    <s v="FT (Full time)"/>
    <x v="8"/>
    <s v="Educational psychologist"/>
    <s v=""/>
    <s v="Queen's University of Belfast"/>
    <s v="Queen's University of Belfast"/>
    <s v="Education officers"/>
    <x v="0"/>
  </r>
  <r>
    <x v="705"/>
    <s v="HKEZNIbaa3p4ZiFmsQ4OS7V1PyM51ls6fvIXbkuEVpsZ+PwpVAywWQv9IDr8i8nRK9dftYGpP4MGMkxcrphFCg=="/>
    <x v="444"/>
    <s v="QUB01017 - Doctorate in Clinical Psychology (DclinPsych)"/>
    <s v="Doctorate in Clinical Psychology (DclinPsych)"/>
    <s v="FT (Full time)"/>
    <x v="8"/>
    <s v="Clinical psychologist"/>
    <s v=""/>
    <s v="Queen's University of Belfast"/>
    <s v="Queen's University of Belfast"/>
    <s v="Education officers"/>
    <x v="0"/>
  </r>
  <r>
    <x v="706"/>
    <s v="t3h7wYK/p3ybZgk1ZTWPyYOoPBy3163Ky7w0wwDxrenM6zGbTd+V4p4Ra6tPQPkyC6X/EY7l7APqaGt9W2weyw=="/>
    <x v="445"/>
    <s v="REA01020 - BSc (Hons) Speech and Language Therapy"/>
    <s v="BSc (Hons) Speech and Language Therapy"/>
    <s v="FT (Full time)"/>
    <x v="10"/>
    <s v=""/>
    <s v=""/>
    <s v="University of Reading"/>
    <s v="University of Reading"/>
    <s v="Education officers"/>
    <x v="1"/>
  </r>
  <r>
    <x v="707"/>
    <s v="Av0FPkN71ZFpkZ9MtoUnKSEuaaiwINSlZHwJBM3ppfcvA5lFHJm8YdyODm3NkiaQoyuYXmPxI6xEF+mQwsOeVg=="/>
    <x v="446"/>
    <s v="REA01021 - MSc Speech and Language Therapy"/>
    <s v="MSc Speech and Language Therapy"/>
    <s v="FT (Full time)"/>
    <x v="10"/>
    <s v=""/>
    <s v=""/>
    <s v="University of Reading"/>
    <s v="University of Reading"/>
    <s v="Education officers"/>
    <x v="0"/>
  </r>
  <r>
    <x v="708"/>
    <s v="SFxvjpWWO+GIDeWpdcsA7BuUWqyGl7f5PxymB7jjFPnjVrCIyfSAT1egjKASpWSFg80x0MtJIge6vB8zEQABvQ=="/>
    <x v="447"/>
    <s v="REA01882 - MSci Speech and Language Therapy"/>
    <s v="MSci Speech and Language Therapy"/>
    <s v="FT (Full time)"/>
    <x v="10"/>
    <s v=""/>
    <s v=""/>
    <s v="University of Reading"/>
    <s v="University of Reading"/>
    <s v="Kristina Simakova"/>
    <x v="0"/>
  </r>
  <r>
    <x v="709"/>
    <s v="BJarp2MUYxF8UE0A0krgHz+7u/d7mTwZ20TFLCD+iZcWxBE0yvELORlAwVQeQOOfWJa0rgQQIY2Od2bzaTe7vw=="/>
    <x v="448"/>
    <s v="REA02159 - PGCert Independent and Supplementary Prescribing for Allied Health Professionals"/>
    <s v="PGCert Independent and Supplementary Prescribing for Allied Health Professionals"/>
    <s v="PT (Part time)"/>
    <x v="1"/>
    <s v=""/>
    <s v="Supplementary Prescribing, Independent Prescribing"/>
    <s v="University of Reading"/>
    <s v="University of Reading"/>
    <s v="Sagitta Fernando"/>
    <x v="0"/>
  </r>
  <r>
    <x v="710"/>
    <s v="wMMMXuD7iGgGmqeEFu7zmTAbhebKRAoo20Gg90p4R/+vkq9FO8YPYnhuSRideXg6q/XdcLD6jA/TXsmaSzlOag=="/>
    <x v="449"/>
    <s v="REA02160 - PGCert Supplementary Prescribing for Allied Health Professionals"/>
    <s v="PGCert Supplementary Prescribing for Allied Health Professionals"/>
    <s v="PT (Part time)"/>
    <x v="1"/>
    <s v=""/>
    <s v="Supplementary Prescribing"/>
    <s v="University of Reading"/>
    <s v="University of Reading"/>
    <s v="Sagitta Fernando"/>
    <x v="0"/>
  </r>
  <r>
    <x v="711"/>
    <s v="z292B9KSLqfEgBnfROreuF3stmAHwN2Njrg+sjOHbdnyEgZkd5YFruzAmKUUMmgfGTUsEOiFomVGYmHuwDe+3A=="/>
    <x v="155"/>
    <s v="REG00970 - DPsych Counselling Psychology"/>
    <s v="DPsych Counselling Psychology"/>
    <s v="FT (Full time)"/>
    <x v="8"/>
    <s v="Counselling psychologist"/>
    <s v=""/>
    <s v="Regent's University London"/>
    <s v="The Open University"/>
    <s v="Education administrators"/>
    <x v="0"/>
  </r>
  <r>
    <x v="712"/>
    <s v="PgHVoZI0sqDdTVFeqkUXSICqwYRux1VJ3DpZzBBPcw4dMHYGLg9OUCqBPjOkAuuqmeIBBgSVbh+0gMRKdLRBLg=="/>
    <x v="94"/>
    <s v="RGU01022 - BSc (Hons) Diagnostic Radiography"/>
    <s v="BSc (Hons) Diagnostic Radiography"/>
    <s v="FT (Full time)"/>
    <x v="3"/>
    <s v="Diagnostic radiographer"/>
    <s v=""/>
    <s v="Robert Gordon University"/>
    <s v="Robert Gordon University"/>
    <s v="Education officers"/>
    <x v="1"/>
  </r>
  <r>
    <x v="713"/>
    <s v="5JNx3XctcToZE0RbPLe2PKKkdIqlUQtHbWC4yHfDntCyikwBIidmMOVLfcBFH58p65on7D6lbSELtWQbZ5h83g=="/>
    <x v="450"/>
    <s v="RGU01023 - BSc (Hons) Occupational Therapy"/>
    <s v="BSc (Hons) Occupational Therapy"/>
    <s v="FT (Full time)"/>
    <x v="12"/>
    <s v=""/>
    <s v=""/>
    <s v="Robert Gordon University"/>
    <s v="Robert Gordon University"/>
    <s v="Education officers"/>
    <x v="1"/>
  </r>
  <r>
    <x v="714"/>
    <s v="DNttsDYkHFpFFOdgr4Bvc6OsYo63mRq9E1Y48MzHWsd2JHMHoGprbIOa8GN912iAqsnGiu8el4rVZMZEnspIpw=="/>
    <x v="126"/>
    <s v="RGU01024 - BSc (Hons) Physiotherapy"/>
    <s v="BSc (Hons) Physiotherapy"/>
    <s v="FT (Full time)"/>
    <x v="9"/>
    <s v=""/>
    <s v=""/>
    <s v="Robert Gordon University"/>
    <s v="Robert Gordon University"/>
    <s v="Education officers"/>
    <x v="1"/>
  </r>
  <r>
    <x v="715"/>
    <s v="YTljyBeyYIrgbno1mCu8LL3kYHUVuVxq9V0nTLN3vwbVnFXSWBnIIbsvjEcyHRSKgBR6bvCFoVi2jElUvt60nQ=="/>
    <x v="197"/>
    <s v="RGU01025 - MSc Physiotherapy (Pre-registration)"/>
    <s v="MSc Physiotherapy (Pre-registration)"/>
    <s v="FT (Full time)"/>
    <x v="9"/>
    <s v=""/>
    <s v=""/>
    <s v="Robert Gordon University"/>
    <s v="Robert Gordon University"/>
    <s v="Education officers"/>
    <x v="0"/>
  </r>
  <r>
    <x v="716"/>
    <s v="v3Phu8GzrsQ64nFy+N62PUc9B/hyL0ERsRRfLflOhzzLDOTw1oay4LARB+rp50nO2bmGnPEEPKHgpOKgkAA9DA=="/>
    <x v="451"/>
    <s v="RGU01027 - Non Medical Prescribing (SCQF Level 9)"/>
    <s v="Non Medical Prescribing (SCQF Level 9)"/>
    <s v="PT (Part time)"/>
    <x v="1"/>
    <s v=""/>
    <s v="Supplementary Prescribing, Independent Prescribing"/>
    <s v="Robert Gordon University"/>
    <s v="Robert Gordon University"/>
    <s v="Education officers"/>
    <x v="1"/>
  </r>
  <r>
    <x v="717"/>
    <s v="O2t1dxLbuzvqFU77wYuW1ENWPIeHLr2wrXienHEB+lb/NYAQwmq36tyboeCnu06M/A7Vs14f2SyLkJ/OCDawig=="/>
    <x v="197"/>
    <s v="RGU01029 - Post Graduate Diploma in Physiotherapy (Pre-registration)"/>
    <s v="Post Graduate Diploma in Physiotherapy (Pre-registration)"/>
    <s v="FT (Full time)"/>
    <x v="9"/>
    <s v=""/>
    <s v=""/>
    <s v="Robert Gordon University"/>
    <s v="Robert Gordon University"/>
    <s v="Education officers"/>
    <x v="0"/>
  </r>
  <r>
    <x v="718"/>
    <s v="s/5rG6mb/kqSyzuv+QpP+3rXBl7RkS8NIa2cn2iHRZnhfHa8iXvz6wHKNjKFK7Ih6TrziT6BrFpwCwrvo0WlLw=="/>
    <x v="452"/>
    <s v="RGU01030 - Non-Medical Prescribing"/>
    <s v="Non-Medical Prescribing"/>
    <s v="PT (Part time)"/>
    <x v="1"/>
    <s v=""/>
    <s v="Supplementary Prescribing"/>
    <s v="Robert Gordon University"/>
    <s v="Robert Gordon University"/>
    <s v="Education officers"/>
    <x v="1"/>
  </r>
  <r>
    <x v="719"/>
    <s v="prTXiGrON/6KV1nOHGjSvd8WU5jKx7KKTB2CtlhIRfyHk4tMPAn0hng+LKu6jp3u6XFVPU+QXtQyZi349oS2KA=="/>
    <x v="195"/>
    <s v="RGU01031-BSc (Hons) Applied Biomedical Science"/>
    <s v="BSc (Hons) Applied Biomedical Science"/>
    <s v="FT (Full time)"/>
    <x v="0"/>
    <s v=""/>
    <s v=""/>
    <s v="Robert Gordon University"/>
    <s v="Robert Gordon University"/>
    <s v="Education officers"/>
    <x v="0"/>
  </r>
  <r>
    <x v="720"/>
    <s v="pz6MUWmvbKyi24MSqjSms2l+0034A6uznBVVLC3kq6N9ZXIGakqj8CcVHkeQpHkuYjT+NMRbqNIgMGHn/S6b1g=="/>
    <x v="453"/>
    <s v="RGU01032 - BSc (Hons) Nutrition and Dietetics"/>
    <s v="BSc (Hons) Nutrition and Dietetics"/>
    <s v="FT (Full time)"/>
    <x v="11"/>
    <s v=""/>
    <s v=""/>
    <s v="Robert Gordon University"/>
    <s v="Robert Gordon University"/>
    <s v="Education officers"/>
    <x v="1"/>
  </r>
  <r>
    <x v="721"/>
    <s v="yYIVsCuQwY2z96zoAtY1HY+wIPqOnPA2J6cDi4f9U65z+oHmZ0tJEphHtt1mhQD2uKSiI4ik7nJaxmzTrCl26A=="/>
    <x v="454"/>
    <s v="RGU01033 - Non Medical Prescribing (SCQF Level 11)"/>
    <s v="Non Medical Prescribing (SCQF Level 11)"/>
    <s v="PT (Part time)"/>
    <x v="1"/>
    <s v=""/>
    <s v="Supplementary Prescribing, Independent Prescribing"/>
    <s v="Robert Gordon University"/>
    <s v="Robert Gordon University"/>
    <s v="Education officers"/>
    <x v="1"/>
  </r>
  <r>
    <x v="722"/>
    <s v="yvGmyjd2pbkJkNw5ZTPx+gAuV971nAgUdYBlB+iMNoXOWNQu1AwF3M4CmnKQnh9yAs+FFpO6sAKIj7VwVrazpg=="/>
    <x v="197"/>
    <s v="RGU01607-Doctorate of Physiotherapy"/>
    <s v="Doctorate of Physiotherapy"/>
    <s v="FT (Full time)"/>
    <x v="9"/>
    <s v=""/>
    <s v=""/>
    <s v="Robert Gordon University"/>
    <s v="Robert Gordon University"/>
    <s v="John Archibald"/>
    <x v="0"/>
  </r>
  <r>
    <x v="723"/>
    <s v="eJM0FqdRcKDg+QnLITeFFCzQY8ziyYYDlQqlBIjmT/OaPESspDSll/dzt03B0Hg5EKK9klp+RY49dIRGHoTZkg=="/>
    <x v="111"/>
    <s v="RGU01983-Master of Diagnostic Radiography (MDRad)"/>
    <s v="Master of Diagnostic Radiography (MDRad)"/>
    <s v="FT (Full time)"/>
    <x v="3"/>
    <s v="Diagnostic radiographer"/>
    <s v=""/>
    <s v="Robert Gordon University"/>
    <s v="Robert Gordon University"/>
    <s v="John Archibald"/>
    <x v="0"/>
  </r>
  <r>
    <x v="724"/>
    <s v="9+njbmbY4rGKp60mWq2nqy+mwU0fCyWDP5FHqdCyjQ0bk6+Rs/zG4MKOxo6HTZvMUbG0wzWYXByda77ZMlC/AA=="/>
    <x v="455"/>
    <s v="RGU01984-Master of Dietetics (MDiet)"/>
    <s v="Master of Dietetics (MDiet)"/>
    <s v="FT (Full time)"/>
    <x v="11"/>
    <s v=""/>
    <s v=""/>
    <s v="Robert Gordon University"/>
    <s v="Robert Gordon University"/>
    <s v="John Archibald"/>
    <x v="0"/>
  </r>
  <r>
    <x v="725"/>
    <s v="69cVLw+g+HnMkp2z1bKBZ3PzjP90dF1SN9PPPA5EkV96AyplVMA5+juIrTt2hdgqLuXefCX7bAQLWAd7pRtkjg=="/>
    <x v="450"/>
    <s v="RGU01985-Master of Occupational Therapy (MOccTh)"/>
    <s v="Master of Occupational Therapy (MOccTh)"/>
    <s v="FT (Full time)"/>
    <x v="12"/>
    <s v=""/>
    <s v=""/>
    <s v="Robert Gordon University"/>
    <s v="Robert Gordon University"/>
    <s v="John Archibald"/>
    <x v="0"/>
  </r>
  <r>
    <x v="726"/>
    <s v="0HVEpqBc2C17JVbkY+E8xvv81F4DkH7RnOCZWTw4iCx5XM2PPjMlAth3c9gagnrdkSywDMjiWEt3WkTVZ14rAw=="/>
    <x v="126"/>
    <s v="RGU01986-Master of Physiotherapy (MPhys)"/>
    <s v="Master of Physiotherapy (MPhys)"/>
    <s v="FT (Full time)"/>
    <x v="9"/>
    <s v=""/>
    <s v=""/>
    <s v="Robert Gordon University"/>
    <s v="Robert Gordon University"/>
    <s v="John Archibald"/>
    <x v="0"/>
  </r>
  <r>
    <x v="727"/>
    <s v="fzFLE3WETwcp1VRJc4SxFW+Lfv7GHTx+ajBpjQVhm2jOtHm3YrK9/AaDNLx0OZzrOgNQeJiwS0wCAndqa7oUfA=="/>
    <x v="456"/>
    <s v="RGU02039-BSc (Hons) Dietetics"/>
    <s v="BSc (Hons) Dietetics"/>
    <s v="FT (Full time)"/>
    <x v="11"/>
    <s v=""/>
    <s v=""/>
    <s v="Robert Gordon University"/>
    <s v="Robert Gordon University"/>
    <s v="John Archibald"/>
    <x v="0"/>
  </r>
  <r>
    <x v="728"/>
    <s v="oDrxGAQ4PUIct+DJSe8N++d0IvGrpszkFOQ8VWsRUdnzJlPfu1shWBJRleoEPr+QFbRDMrQaDy5dNcEJdDf+vw=="/>
    <x v="450"/>
    <s v="RGU02203 - BSc (Hons) Occupational Therapy"/>
    <s v="BSc (Hons) Occupational Therapy"/>
    <s v="FT (Full time)"/>
    <x v="12"/>
    <s v=""/>
    <s v=""/>
    <s v="Robert Gordon University"/>
    <s v="Robert Gordon University"/>
    <s v="Sagitta Fernando"/>
    <x v="0"/>
  </r>
  <r>
    <x v="729"/>
    <s v="dS+KdhfNPXWOh+KjhX28wZ2sSjyVg/qNKx8GIrbxwY4gIweUsFqSYZxiXEeAQ+zdrBgcn4rEZB3yM6INv1LifA=="/>
    <x v="111"/>
    <s v="RGU02204 - BSc (Hons) Diagnostic Radiography"/>
    <s v="BSc (Hons) Diagnostic Radiography"/>
    <s v="FT (Full time)"/>
    <x v="3"/>
    <s v="Diagnostic radiographer"/>
    <s v=""/>
    <s v="Robert Gordon University"/>
    <s v="Robert Gordon University"/>
    <s v="Sagitta Fernando"/>
    <x v="0"/>
  </r>
  <r>
    <x v="730"/>
    <s v="wE/CcYCTDo1CXs1nf5d678XVUJx+w6YtOG8gBd2CSh0T2yMVBXATfsNJMoOV8JJ+QeHRnMREXsv+AZJAIbJUUQ=="/>
    <x v="126"/>
    <s v="RGU02205-BSc (Hons) Physiotherapy"/>
    <s v="BSc (Hons) Physiotherapy"/>
    <s v="FT (Full time)"/>
    <x v="9"/>
    <s v=""/>
    <s v=""/>
    <s v="Robert Gordon University"/>
    <s v="Robert Gordon University"/>
    <s v="Sagitta Fernando"/>
    <x v="0"/>
  </r>
  <r>
    <x v="731"/>
    <s v="3AFTxBAm22Pu00ZepsYk19ShBQ5CWlEpFhBcwa9PdORibhO4asN88/zZpFPFW9QsmDtx83WT8EI5g7/9xXnomQ=="/>
    <x v="457"/>
    <s v="RGU02210 - BSc Paramedic Practice"/>
    <s v="BSc Paramedic Practice"/>
    <s v="FT (Full time)"/>
    <x v="5"/>
    <s v=""/>
    <s v=""/>
    <s v="Robert Gordon University"/>
    <s v="Robert Gordon University"/>
    <s v="Alex Stride"/>
    <x v="0"/>
  </r>
  <r>
    <x v="732"/>
    <s v="qOx3L420tlSq0curtP11AbSUTzgiK8mVrPo/tqPi/H1rIKn4wu+yP2jMrqnWDs4NdjNbapv4h6vhWpqA5je3lA=="/>
    <x v="458"/>
    <s v="RGU02390 - Prescribing for Healthcare Practitioners (SCQF Level 9)"/>
    <s v="Prescribing for Healthcare Practitioners (SCQF Level 9)"/>
    <s v="PT (Part time)"/>
    <x v="1"/>
    <s v=""/>
    <s v="Supplementary Prescribing, Independent Prescribing"/>
    <s v="Robert Gordon University"/>
    <s v="Robert Gordon University"/>
    <s v="Sagitta Fernando"/>
    <x v="0"/>
  </r>
  <r>
    <x v="733"/>
    <s v="u+gXLAE4BYgLoMha6WDKK5jfu4+7x8XwmyvQUNB1IzOSxN/K8dK+UXmEYeVIIkXPrmH8jx/aVQen0zCA019MVw=="/>
    <x v="459"/>
    <s v="RGU02391 - Prescribing for Healthcare Practitioners (SCQF Level 11)"/>
    <s v="Prescribing for Healthcare Practitioners (SCQF Level 11)"/>
    <s v="PT (Part time)"/>
    <x v="1"/>
    <s v=""/>
    <s v="Supplementary Prescribing, Independent Prescribing"/>
    <s v="Robert Gordon University"/>
    <s v="Robert Gordon University"/>
    <s v="Sagitta Fernando"/>
    <x v="0"/>
  </r>
  <r>
    <x v="734"/>
    <s v="HqvcSbXvUQogIie50wxJIJKwNw1cnFsZ7idnlxgHBc4onwNPy2BffI4xFlStdB3HooKP5F8bfMXOU+csrC7pkQ=="/>
    <x v="195"/>
    <s v="ROE01037 - MA Art Psychotherapy"/>
    <s v="MA Art Psychotherapy"/>
    <s v="FT (Full time)"/>
    <x v="4"/>
    <s v="Art therapy"/>
    <s v=""/>
    <s v="Roehampton University"/>
    <s v="Roehampton University"/>
    <s v="Education officers"/>
    <x v="0"/>
  </r>
  <r>
    <x v="735"/>
    <s v="Cyj+JhLU6WYF6vxEI8i71n2j0vbQgsO9qDuHUSJV/409RfqzHDv7quHlYGcDLi+QSbZIHPQNoe4F5y2wzX5XfQ=="/>
    <x v="195"/>
    <s v="ROE01038 - MA Art Psychotherapy"/>
    <s v="MA Art Psychotherapy"/>
    <s v="PT (Part time)"/>
    <x v="4"/>
    <s v="Art therapy"/>
    <s v=""/>
    <s v="Roehampton University"/>
    <s v="Roehampton University"/>
    <s v="Education officers"/>
    <x v="0"/>
  </r>
  <r>
    <x v="736"/>
    <s v="/6EWJzyG0ubmYDHNOJvP3Pyomyx6OW8cluI6GK6oPbpYZjyhK9OuPVuLmztxZ6qWkcLr+9lk1985ii6rBao8RA=="/>
    <x v="460"/>
    <s v="ROE01039 - MA Dramatherapy"/>
    <s v="MA Dramatherapy"/>
    <s v="PT (Part time)"/>
    <x v="4"/>
    <s v="Drama therapy"/>
    <s v=""/>
    <s v="Roehampton University"/>
    <s v="Roehampton University"/>
    <s v="Education officers"/>
    <x v="0"/>
  </r>
  <r>
    <x v="737"/>
    <s v="RI4cLQoGB185q+Oq7DMBHRUfS8yO6mgMYMsFoloe5pvYXo6zCz6tv6PN4FSZn+b4tP18QoDaFtTICysAvNOEwg=="/>
    <x v="460"/>
    <s v="ROE01040 - MA Dramatherapy"/>
    <s v="MA Dramatherapy"/>
    <s v="FT (Full time)"/>
    <x v="4"/>
    <s v="Drama therapy"/>
    <s v=""/>
    <s v="Roehampton University"/>
    <s v="Roehampton University"/>
    <s v="Education officers"/>
    <x v="0"/>
  </r>
  <r>
    <x v="738"/>
    <s v="QZIO/gXlQdOZA0JWJiIVgHNtHqL3kThDYLgRCimXqYHkSUQQ38hEskWugomnLGtgnyc049HYes/Ew+NSbSBQ3Q=="/>
    <x v="461"/>
    <s v="ROE01041 - MA Music Therapy"/>
    <s v="MA Music Therapy"/>
    <s v="PT (Part time)"/>
    <x v="4"/>
    <s v="Music therapy"/>
    <s v=""/>
    <s v="Roehampton University"/>
    <s v="Roehampton University"/>
    <s v="Education officers"/>
    <x v="0"/>
  </r>
  <r>
    <x v="739"/>
    <s v="n9AqzlxUKIlHusq1DJl3XdqtRYtuCxaIs5pkUWHb1Fwf8x/+I/HvqmbdsIJhWnkoXJtn2+5hdV5ohkYQlcLx7Q=="/>
    <x v="461"/>
    <s v="ROE01042 - MA Music Therapy"/>
    <s v="MA Music Therapy"/>
    <s v="FT (Full time)"/>
    <x v="4"/>
    <s v="Music therapy"/>
    <s v=""/>
    <s v="Roehampton University"/>
    <s v="Roehampton University"/>
    <s v="Education officers"/>
    <x v="0"/>
  </r>
  <r>
    <x v="740"/>
    <s v="y+hRjU4TOM0MP52ExWZqlMk5HjevPtPh487P/ZiP69xxXIaD1/nN3ZjSO7/dYIgpvRdVYD8UvGWAFPWfdQYK9Q=="/>
    <x v="60"/>
    <s v="ROE01048 - PsychD in Counselling Psychology"/>
    <s v="PsychD in Counselling Psychology"/>
    <s v="FT (Full time)"/>
    <x v="8"/>
    <s v="Counselling psychologist"/>
    <s v=""/>
    <s v="Roehampton University"/>
    <s v="Roehampton University"/>
    <s v="Education officers"/>
    <x v="0"/>
  </r>
  <r>
    <x v="741"/>
    <s v="1mHRUj9NHq84bC9zcQOqIdqhy+b7P6/94knq4WCPXrMQrp98Wk/Mn+I+Y6KpBXrdn7ewQPBPIChih3BwZ7XKZg=="/>
    <x v="60"/>
    <s v="ROE01752 - PsychD in Counselling Psychology"/>
    <s v="PsychD in Counselling Psychology"/>
    <s v="PT (Part time)"/>
    <x v="8"/>
    <s v="Counselling psychologist"/>
    <s v=""/>
    <s v="Roehampton University"/>
    <s v="Roehampton University"/>
    <s v="John Archibald"/>
    <x v="0"/>
  </r>
  <r>
    <x v="742"/>
    <s v="AZNOjaIyE/H9lb3nv+qFlW0oPUFBAekePBauaQ1n4LWdEQqMflKz0LqmLPaQtLmJNHDBnD8uTKnoV99dfFhz+g=="/>
    <x v="462"/>
    <s v="SAA00357 - DipHE Paramedic Practice"/>
    <s v="DipHE Paramedic Practice"/>
    <s v="FT (Full time)"/>
    <x v="5"/>
    <s v=""/>
    <s v=""/>
    <s v="Scottish Ambulance Academy and Glasgow Caledonian University"/>
    <s v="Glasgow Caledonian University"/>
    <s v="Education officers"/>
    <x v="1"/>
  </r>
  <r>
    <x v="743"/>
    <s v="QVQ4O17qcMr+M6++lmP9iRGOy6yYkCY1hMtiFcFdFMd5YkRNguZFlml9x/uHNYnefcDgerhgRj5VBVNtmwDaDQ=="/>
    <x v="463"/>
    <s v="SAL01065 - BSc (Hons) Prosthetics and Orthotics"/>
    <s v="BSc (Hons) Prosthetics and Orthotics"/>
    <s v="FT (Full time)"/>
    <x v="15"/>
    <s v=""/>
    <s v=""/>
    <s v="University of Salford"/>
    <s v="University of Salford"/>
    <s v="Education administrators"/>
    <x v="0"/>
  </r>
  <r>
    <x v="744"/>
    <s v="mBXsWkge01vYDeaPnwvS0io9j3b+xWpG75vUSJYbFP+STQQxvubJo5n0cdS0F6mr4t3bmLVlBNSetjBUZ4cH5w=="/>
    <x v="464"/>
    <s v="SAL01066 - BSc (Hons) Occupational Therapy"/>
    <s v="BSc (Hons) Occupational Therapy"/>
    <s v="FT (Full time)"/>
    <x v="12"/>
    <s v=""/>
    <s v=""/>
    <s v="University of Salford"/>
    <s v="University of Salford"/>
    <s v="Education administrators"/>
    <x v="0"/>
  </r>
  <r>
    <x v="745"/>
    <s v="7H90j3V9bQZP+xgjXd1D9Ekww5tPYO64sE7aqW5ZaqTk/LlRb/8e/31nrZgF5p5yJiWAR8LZ/6L01/bwza+yCQ=="/>
    <x v="465"/>
    <s v="SAL01067 - BSc (Hons) Occupational Therapy"/>
    <s v="BSc (Hons) Occupational Therapy"/>
    <s v="PT (Part time)"/>
    <x v="12"/>
    <s v=""/>
    <s v=""/>
    <s v="University of Salford"/>
    <s v="University of Salford"/>
    <s v="Education administrators"/>
    <x v="1"/>
  </r>
  <r>
    <x v="746"/>
    <s v="SSS/6p3SW8Q0QzXGful7BLB6Oj7+o4FBSS/IkN7LdB1KSVCCT92u9tjIdGmCe5ej7Xvah4Ech1kzSGjQ+lqg9g=="/>
    <x v="466"/>
    <s v="SAL01068 - BSc (Hons) Physiotherapy"/>
    <s v="BSc (Hons) Physiotherapy"/>
    <s v="FT (Full time)"/>
    <x v="9"/>
    <s v=""/>
    <s v=""/>
    <s v="University of Salford"/>
    <s v="University of Salford"/>
    <s v="Education administrators"/>
    <x v="0"/>
  </r>
  <r>
    <x v="747"/>
    <s v="osta/SHakBc+yHKQ3+7zvPsorIRx6cNSC2Fo/GS1PY+HW7zqeBHcZReTwb71QL162TdnskfvCp8EiCO/vwP35Q=="/>
    <x v="467"/>
    <s v="SAL01069 - BSc (Hons) Physiotherapy"/>
    <s v="BSc (Hons) Physiotherapy"/>
    <s v="PT (Part time)"/>
    <x v="9"/>
    <s v=""/>
    <s v=""/>
    <s v="University of Salford"/>
    <s v="University of Salford"/>
    <s v="Education administrators"/>
    <x v="0"/>
  </r>
  <r>
    <x v="748"/>
    <s v="iGPdS8MOIliYFo4NhYj0qXuslQbBGNjh8Gegru4hXnM9yuQsCwOmb4Bo9fw9eQLlmU2u13zdJIiN3NAG0o9dLA=="/>
    <x v="27"/>
    <s v="SAL01070 - BSc (Hons) Diagnostic Radiography"/>
    <s v="BSc (Hons) Diagnostic Radiography"/>
    <s v="FT (Full time)"/>
    <x v="3"/>
    <s v="Diagnostic radiographer"/>
    <s v=""/>
    <s v="University of Salford"/>
    <s v="University of Salford"/>
    <s v="Education administrators"/>
    <x v="0"/>
  </r>
  <r>
    <x v="749"/>
    <s v="/aBzsJ1TfXvNYAu4+FQaKNQ9MgSGhGv9FnAFcaNEMTEIOaC7QC+P2zHcC0n/Y2iP5fwz/6PvCEBrkiGptAILVg=="/>
    <x v="468"/>
    <s v="SAL01074 - Non-Medical Prescribing (Level 7)"/>
    <s v="Non-Medical Prescribing (Level 7)"/>
    <s v="FLX (Flexible)"/>
    <x v="1"/>
    <s v=""/>
    <s v="Supplementary Prescribing"/>
    <s v="University of Salford"/>
    <s v="University of Salford"/>
    <s v="Education administrators"/>
    <x v="0"/>
  </r>
  <r>
    <x v="750"/>
    <s v="1oH+hIJngKwERlYMk1FiguNmCwcXVDMHUjhvDdoNYSrcy8f/p+8tXQob4seD5JP+tGFU+fcouRtEBZrvUfiIYQ=="/>
    <x v="469"/>
    <s v="SAL01075 - BSc (Hons) Podiatry"/>
    <s v="BSc (Hons) Podiatry"/>
    <s v="FT (Full time)"/>
    <x v="13"/>
    <s v=""/>
    <s v="POM – Administration, POM - Sale / Supply (CH)"/>
    <s v="University of Salford"/>
    <s v="University of Salford"/>
    <s v="Education administrators"/>
    <x v="0"/>
  </r>
  <r>
    <x v="751"/>
    <s v="J2iJLqZShvcPTIgb3Psyyp+/nyvKCZ77RfR+pjlxNt1eiEzV05KhE7mXozdUAL7VdhujbcQoDNpCN30GVQHy3Q=="/>
    <x v="470"/>
    <s v="SAL01076 - BSc (Hons) Podiatry"/>
    <s v="BSc (Hons) Podiatry"/>
    <s v="PT (Part time)"/>
    <x v="13"/>
    <s v=""/>
    <s v="POM – Administration, POM - Sale / Supply (CH)"/>
    <s v="University of Salford"/>
    <s v="University of Salford"/>
    <s v="Education administrators"/>
    <x v="1"/>
  </r>
  <r>
    <x v="752"/>
    <s v="uP/q0Wl4/oiYOCEBp7Zoq+luhOxHumSNHtzrb90SwhJdZdHLeVzSLB9acbhvxg6mnu1hNljUS9uVQd8M3+qE/Q=="/>
    <x v="468"/>
    <s v="SAL01077 - Non Medical Prescribing - Independent Prescribing"/>
    <s v="Non Medical Prescribing - Independent Prescribing"/>
    <s v="FLX (Flexible)"/>
    <x v="1"/>
    <s v=""/>
    <s v="Supplementary Prescribing, Independent Prescribing"/>
    <s v="University of Salford"/>
    <s v="University of Salford"/>
    <s v="Education administrators"/>
    <x v="0"/>
  </r>
  <r>
    <x v="753"/>
    <s v="5efFnmJY6xCBo8NqReIy6B5q8GrSrlx42Ah4rvGNuywhU9u66Eqp6x9x+yZnb/YF53K2CkClY9BY1w+FwH5UXw=="/>
    <x v="468"/>
    <s v="SAL01081 - Non-Medical Prescribing (Level 6)"/>
    <s v="Non-Medical Prescribing (Level 6)"/>
    <s v="FLX (Flexible)"/>
    <x v="1"/>
    <s v=""/>
    <s v="Supplementary Prescribing"/>
    <s v="University of Salford"/>
    <s v="University of Salford"/>
    <s v="Education administrators"/>
    <x v="0"/>
  </r>
  <r>
    <x v="754"/>
    <s v="7YEswjb8xW3qCkNOJNlGLTdqZ57ISUC8AjAAoq87B6C1BbJrP86KVlNgUj6/jBJH0bfqq4aupJ8AvAhCul5qsg=="/>
    <x v="470"/>
    <s v="SAL01572 - MSc Podiatry"/>
    <s v="MSc Podiatry"/>
    <s v="FT (Full time)"/>
    <x v="13"/>
    <s v=""/>
    <s v="POM – Administration, POM - Sale / Supply (CH)"/>
    <s v="University of Salford"/>
    <s v="University of Salford"/>
    <s v="Aveen Croash"/>
    <x v="0"/>
  </r>
  <r>
    <x v="755"/>
    <s v="wxBr2NqLs67z11KAbgErd05tMqXISsW5uWCqLzz++v5cDJdSBrRzHO92NbdKC8O1NG7y3oHZCGLmSN/2u6b7Ng=="/>
    <x v="471"/>
    <s v="SAL02047 - MSc Occupational Therapy (pre-registration)"/>
    <s v="MSc Occupational Therapy (pre-registration)"/>
    <s v="FT (Full time)"/>
    <x v="12"/>
    <s v=""/>
    <s v=""/>
    <s v="University of Salford"/>
    <s v="University of Salford"/>
    <s v="Sagitta Fernando"/>
    <x v="0"/>
  </r>
  <r>
    <x v="756"/>
    <s v="i2wEfGljIbT6fKgUPiaGOsi75fEwmIi/T/ltF6BvsUiGZPvsJbcDAMlSbcUA3pYP2QgaqzbqHrkK/Sd9IAftGQ=="/>
    <x v="472"/>
    <s v="SAL02302 - BSc (Hons) Physiotherapy Degree Apprenticeship"/>
    <s v="BSc (Hons) Physiotherapy Degree Apprenticeship"/>
    <s v="WBL (Work based learning)"/>
    <x v="9"/>
    <s v=""/>
    <s v=""/>
    <s v="University of Salford"/>
    <s v="University of Salford"/>
    <s v="Ann Faulkner"/>
    <x v="0"/>
  </r>
  <r>
    <x v="757"/>
    <s v="CusLcej985X0u5ydMmrRwViYNFHhd89vAtNY287wa5o5k1tg5hZHiKVnGGwF38X0LXZi5yJhJmBNxAak47Argg=="/>
    <x v="469"/>
    <s v="SAL02394 - BSc (Hons) Podiatry"/>
    <s v="BSc (Hons) Podiatry"/>
    <s v="WBL (Work based learning)"/>
    <x v="13"/>
    <s v=""/>
    <s v="POM – Administration, POM - Sale / Supply (CH)"/>
    <s v="University of Salford"/>
    <s v="University of Salford"/>
    <s v="Sagitta Fernando"/>
    <x v="2"/>
  </r>
  <r>
    <x v="758"/>
    <s v="lfTCHsyHXsQRLNkt+KQOWskk17oDTV480Yrj8//HcCJQwG39/kDaxiN09hsiicvo111cAlV1hRN8Wo7U/xxcfQ=="/>
    <x v="473"/>
    <s v="SGK01724 - BSc (Hons) Occupational Therapy"/>
    <s v="BSc (Hons) Occupational Therapy"/>
    <s v="FT (Full time)"/>
    <x v="12"/>
    <s v=""/>
    <s v=""/>
    <s v="St George's University of London and Kingston University"/>
    <s v="St George's, University of London"/>
    <s v="John Archibald"/>
    <x v="0"/>
  </r>
  <r>
    <x v="759"/>
    <s v="SoESlYxLq74xbhRPuVf/Pj06IvcsQd5+ndIU7XG96dPVdsCZy9PTloFPRTVA9ES/HU9ACXuJwgiN/Vqm+HrtNQ=="/>
    <x v="474"/>
    <s v="SGU00731 - BSc (Hons) Diagnostic Radiography"/>
    <s v="BSc (Hons) Diagnostic Radiography"/>
    <s v="FT (Full time)"/>
    <x v="3"/>
    <s v="Diagnostic radiographer"/>
    <s v=""/>
    <s v="St George's, University of London"/>
    <s v="St George's, University of London"/>
    <s v="Education administrators"/>
    <x v="0"/>
  </r>
  <r>
    <x v="760"/>
    <s v="qs7brd/BQWWhrCZvDsogfld3GTBFPj/HgZTXhOQ+EJCmod+vRWBKTD5kiS1P8xEReeuPAcNpWHss+sNN4pqJQg=="/>
    <x v="473"/>
    <s v="SGU00732 - BSc (Hons) Physiotherapy"/>
    <s v="BSc (Hons) Physiotherapy"/>
    <s v="FT (Full time)"/>
    <x v="9"/>
    <s v=""/>
    <s v=""/>
    <s v="St George's, University of London"/>
    <s v="St George's, University of London"/>
    <s v="Education administrators"/>
    <x v="0"/>
  </r>
  <r>
    <x v="761"/>
    <s v="0XlgoGr+pFvAbYCqisxyfPGC7v3Pa0x7b8S/FEgMquPiv1WJtVWu8jiN4/xTZE1KIwNLmrddukapeG+v/10WAg=="/>
    <x v="474"/>
    <s v="SGU00733 - BSc (Hons) Therapeutic Radiography"/>
    <s v="BSc (Hons) Therapeutic Radiography"/>
    <s v="FT (Full time)"/>
    <x v="3"/>
    <s v="Therapeutic radiographer"/>
    <s v=""/>
    <s v="St George's, University of London"/>
    <s v="St George's, University of London"/>
    <s v="Education administrators"/>
    <x v="0"/>
  </r>
  <r>
    <x v="762"/>
    <s v="tqtwfLL7SWkdz8JS7335+oOPRXw+/5vv8Bk8nyUK8+XvvJJ4XMdu9rvZbB5CtQ1XtS+06AIil5S921Pxy6ATLQ=="/>
    <x v="475"/>
    <s v="SGU00969 - Practice Certificate in Supplementary Prescribing Health Professions Council (HPC) Members Level 6"/>
    <s v="Practice Certificate in Supplementary Prescribing Health Professions Council (HPC) Members Level 6"/>
    <s v="PT (Part time)"/>
    <x v="1"/>
    <s v=""/>
    <s v="Supplementary Prescribing"/>
    <s v="St George's, University of London"/>
    <s v="St George's, University of London"/>
    <s v="Education administrators"/>
    <x v="0"/>
  </r>
  <r>
    <x v="763"/>
    <s v="9knhHYL9/jptH6Fdl1pKJ/Op9cHz9i4M3bgvjoM6cCiBCNrXOX5RkYbBbfCqEC0SfXlIdKKLsu9bkoD07pXEug=="/>
    <x v="473"/>
    <s v="SGU01151 - MSc Physiotherapy (Pre-registration)"/>
    <s v="MSc Physiotherapy (Pre-registration)"/>
    <s v="FT (Full time)"/>
    <x v="9"/>
    <s v=""/>
    <s v=""/>
    <s v="St George's, University of London"/>
    <s v="St George's, University of London"/>
    <s v="Education administrators"/>
    <x v="0"/>
  </r>
  <r>
    <x v="764"/>
    <s v="+mQr5yVvm6Xu3ic/MBAQ1FlT9SCUdgGIbCkbIZMypxM5Btjae4/FwQ2z8cdvh2EjwgN5ncxptBDAB/8JnyCPKQ=="/>
    <x v="242"/>
    <s v="SGU01190-BSc (Hons) Paramedic Science"/>
    <s v="BSc (Hons) Paramedic Science"/>
    <s v="FT (Full time)"/>
    <x v="5"/>
    <s v=""/>
    <s v=""/>
    <s v="St George's, University of London"/>
    <s v="St George's, University of London"/>
    <s v="Education administrators"/>
    <x v="0"/>
  </r>
  <r>
    <x v="765"/>
    <s v="zH6sBibmelwb0x9a8MgTIFSeIjSnWd/kIP64fG7zIUS1VJBSXRXhe27q73zr7KB3oFbD1uyMpuYXCOPjF3VcqA=="/>
    <x v="476"/>
    <s v="SGU01712 - Prescribing: Independent and Supplementary"/>
    <s v="Prescribing: Independent and Supplementary"/>
    <s v="PT (Part time)"/>
    <x v="1"/>
    <s v=""/>
    <s v="Supplementary Prescribing, Independent Prescribing"/>
    <s v="St George's, University of London"/>
    <s v="St George's, University of London"/>
    <s v="John Archibald"/>
    <x v="0"/>
  </r>
  <r>
    <x v="766"/>
    <s v="CD8UO1/dM283KOm/P9CI1mtRI0j4lR3ejzNlTRxONgGpEh+XsktLT8p3beNjN2rjWD98PDLURs1hkyTVtRyw7w=="/>
    <x v="242"/>
    <s v="SGU01771 - BSc (Hons) Paramedic Science (In Service)"/>
    <s v="BSc (Hons) Paramedic Science (In Service)"/>
    <s v="FT (Full time)"/>
    <x v="5"/>
    <s v=""/>
    <s v=""/>
    <s v="St George's, University of London"/>
    <s v="St George's, University of London"/>
    <s v="Kristina Simakova"/>
    <x v="0"/>
  </r>
  <r>
    <x v="767"/>
    <s v="gjpZLcOFJlwnYJiAubEBIHtqOQYPy+mnPI7lRkZPzlbrf8OV8f6AcKxrfUUD6q0s/hZRjvUsQ8Cn+zUCwGQWlg=="/>
    <x v="240"/>
    <s v="SHE01103 - Doctorate in Clinical Psychology (DclinPsy)"/>
    <s v="Doctorate in Clinical Psychology (DclinPsy)"/>
    <s v="FT (Full time)"/>
    <x v="8"/>
    <s v="Clinical psychologist"/>
    <s v=""/>
    <s v="University of Sheffield"/>
    <s v="University of Sheffield"/>
    <s v="Education administrators"/>
    <x v="0"/>
  </r>
  <r>
    <x v="768"/>
    <s v="M2Qvq+NXJrPe+kz0IWKZvLd9KxA+Gc+OvE54nm33rz6GEL/p0+EUtP34SH1eA3lipfECF7F6N91mt0gjB1ZnOA=="/>
    <x v="342"/>
    <s v="SHE01104 - Doctor of Educational and Child Psychology (DEdCPsy)"/>
    <s v="Doctor of Educational and Child Psychology (DEdCPsy)"/>
    <s v="FT (Full time)"/>
    <x v="8"/>
    <s v="Educational psychologist"/>
    <s v=""/>
    <s v="University of Sheffield"/>
    <s v="University of Sheffield"/>
    <s v="Education administrators"/>
    <x v="0"/>
  </r>
  <r>
    <x v="769"/>
    <s v="vQP4Xi9GSGGLUKQG5NMEMlNvnJFFN5WrEQJNRMXDQPtp25uYatrg1/vN5kD9hTHkW60O4t0INNv1Wo9raCpj9Q=="/>
    <x v="445"/>
    <s v="SHE01108 - B.Med Sci (Hons) Speech"/>
    <s v="B.Med Sci (Hons) Speech"/>
    <s v="FT (Full time)"/>
    <x v="10"/>
    <s v=""/>
    <s v=""/>
    <s v="University of Sheffield"/>
    <s v="University of Sheffield"/>
    <s v="Education administrators"/>
    <x v="1"/>
  </r>
  <r>
    <x v="770"/>
    <s v="nD0M+caDJScZOscXplcVUbKwWn5KL/SjxgKMx8xJChZ8S/5xUGde7b1ui+4DoRErQgA8BI8ZKYp8LNlnt9yq4w=="/>
    <x v="477"/>
    <s v="SHE01884 - MMedSci Vision and Strabismus"/>
    <s v="MMedSci Vision and Strabismus"/>
    <s v="DL (Distance learning)"/>
    <x v="1"/>
    <s v=""/>
    <s v="POM - Sale / Supply (OR)"/>
    <s v="University of Sheffield"/>
    <s v="University of Sheffield"/>
    <s v="John Archibald"/>
    <x v="0"/>
  </r>
  <r>
    <x v="771"/>
    <s v="KyBUsNo/VsdweZ7FfVCPdBsRLy02ZYifkCR/KjiEWkYY8t+GAzDk+L8vtFZYIbLPHZO1d24iYELqxtrSgy5UCw=="/>
    <x v="478"/>
    <s v="SHE01888-PG Exemptions Course"/>
    <s v="PG Exemptions Course"/>
    <s v="DL (Distance learning)"/>
    <x v="1"/>
    <s v=""/>
    <s v="POM - Sale / Supply (OR)"/>
    <s v="University of Sheffield"/>
    <s v="University of Sheffield"/>
    <s v="John Archibald"/>
    <x v="0"/>
  </r>
  <r>
    <x v="772"/>
    <s v="wdzO8ZID5s2MEj887neouhJMVdM0besqpn5ytVML+Hgk0zWqJpT7V1ZE0g9yobnRhbWkCSoO9lszhb8g6Jjphg=="/>
    <x v="479"/>
    <s v="SHE01935 - BMedSci (Hons) Speech and Language Therapy"/>
    <s v="BMedSci (Hons) Speech and Language Therapy"/>
    <s v="FT (Full time)"/>
    <x v="10"/>
    <s v=""/>
    <s v=""/>
    <s v="University of Sheffield"/>
    <s v="University of Sheffield"/>
    <s v="John Archibald"/>
    <x v="0"/>
  </r>
  <r>
    <x v="773"/>
    <s v="oaD37u3M7zHGdxMNVrPWjtHF2nJdvniIyJyS9RFSQaRys7wWakL+dL3eXMHUgrbK/1WySTENr0sXpUg3Endv9Q=="/>
    <x v="480"/>
    <s v="SHE01936 - MMedSci Speech and Language Therapy"/>
    <s v="MMedSci Speech and Language Therapy"/>
    <s v="FT (Full time)"/>
    <x v="10"/>
    <s v=""/>
    <s v=""/>
    <s v="University of Sheffield"/>
    <s v="University of Sheffield"/>
    <s v="John Archibald"/>
    <x v="0"/>
  </r>
  <r>
    <x v="774"/>
    <s v="HhJhEW+3j6fo1YvZYzV95TTDf3sG0TklEiOQ3slHTOVY/HHdWbWG09ZkCVumS2j2poRD+IVRv0FRTsaQKByAHw=="/>
    <x v="481"/>
    <s v="SHE02004 - BMed Sci (Hons) Orthoptics"/>
    <s v="BMed Sci (Hons) Orthoptics"/>
    <s v="FT (Full time)"/>
    <x v="14"/>
    <s v=""/>
    <s v="POM - Sale / Supply (OR)"/>
    <s v="University of Sheffield"/>
    <s v="University of Sheffield"/>
    <s v="Tracey Samuel-Smith"/>
    <x v="0"/>
  </r>
  <r>
    <x v="775"/>
    <s v="r2DCbgZXrqeVVh+goN0aZt+w26+IOU66Dp465YXKBljUY4z4yFvNOO5zG7gGUQkAXmF+rsdIbjCHWSehaHg6wA=="/>
    <x v="482"/>
    <s v="SHU01131 - BSc (Hons) Occupational Therapy"/>
    <s v="BSc (Hons) Occupational Therapy"/>
    <s v="FT (Full time)"/>
    <x v="12"/>
    <s v=""/>
    <s v=""/>
    <s v="Sheffield Hallam University"/>
    <s v="Sheffield Hallam University"/>
    <s v="Education officers"/>
    <x v="0"/>
  </r>
  <r>
    <x v="776"/>
    <s v="GfcMrJ7ntMGKHGiO7WLBr40tI3ufYbTiIV/Fo/JW3GI0zVibpRqRBFdmJ8/PKAeNNAFAEdeb+vojzk+V/5Foqw=="/>
    <x v="200"/>
    <s v="SHU01133 - Non-Medical Prescribing"/>
    <s v="Non-Medical Prescribing"/>
    <s v="PT (Part time)"/>
    <x v="1"/>
    <s v=""/>
    <s v="Supplementary Prescribing, Independent Prescribing"/>
    <s v="Sheffield Hallam University"/>
    <s v="Sheffield Hallam University"/>
    <s v="Education officers"/>
    <x v="0"/>
  </r>
  <r>
    <x v="777"/>
    <s v="odpWANuEOMSGD2v+/GoKcF8fgDHzVeyJrSCU+w16xgUypw9tQY+pJ99Nj6CekkfGAG7vFVhxZWFiLjSqkWigJg=="/>
    <x v="483"/>
    <s v="SHU01139 - BSc (Hons) Diagnostic Radiography"/>
    <s v="BSc (Hons) Diagnostic Radiography"/>
    <s v="FT (Full time)"/>
    <x v="3"/>
    <s v="Diagnostic radiographer"/>
    <s v=""/>
    <s v="Sheffield Hallam University"/>
    <s v="Sheffield Hallam University"/>
    <s v="Education officers"/>
    <x v="0"/>
  </r>
  <r>
    <x v="778"/>
    <s v="k2NlAzVzhROVasBFMQK8JcpvpS9k0kWx4vQz6DaOPIVfeSo3xMZPi1DnCPQG/XecS6bV9+3wllL25OrDa4RdXA=="/>
    <x v="484"/>
    <s v="SHU01141 - BSc (Hons) Physiotherapy"/>
    <s v="BSc (Hons) Physiotherapy"/>
    <s v="FT (Full time)"/>
    <x v="9"/>
    <s v=""/>
    <s v=""/>
    <s v="Sheffield Hallam University"/>
    <s v="Sheffield Hallam University"/>
    <s v="Education officers"/>
    <x v="0"/>
  </r>
  <r>
    <x v="779"/>
    <s v="tjXvDTUviy2tGgAEhGB64wpCQweeMRl04fxR7M0+O1mzWnxwzjaAuBGhtREvR1mgpXVVnC+aydOw5MOcqiCTxA=="/>
    <x v="485"/>
    <s v="SHU01144 - BSc (Hons) Radiotherapy and Oncology"/>
    <s v="BSc (Hons) Radiotherapy and Oncology"/>
    <s v="FT (Full time)"/>
    <x v="3"/>
    <s v="Therapeutic radiographer"/>
    <s v=""/>
    <s v="Sheffield Hallam University"/>
    <s v="Sheffield Hallam University"/>
    <s v="Education officers"/>
    <x v="0"/>
  </r>
  <r>
    <x v="780"/>
    <s v="ZFRVzctT68rHilS/Z/W4DA0t+pu6ula5FOmGlfHhYrEFqD8iPbRP6z4TXl5y39uN5mdbnccRInPX7Wxmu67jTw=="/>
    <x v="307"/>
    <s v="SHU01146 - MSc Occupational Therapy (Pre-registration)"/>
    <s v="MSc Occupational Therapy (Pre-registration)"/>
    <s v="FT (Full time)"/>
    <x v="12"/>
    <s v=""/>
    <s v=""/>
    <s v="Sheffield Hallam University"/>
    <s v="Sheffield Hallam University"/>
    <s v="Education officers"/>
    <x v="0"/>
  </r>
  <r>
    <x v="781"/>
    <s v="eHIgLUn0TIpNQ3qyBzDZGYugyjJzCM3WmakNayQNyfAxl+I1MsnULCViZw9uay7wcaHVuzBTlxoAHHmKAhcdyA=="/>
    <x v="200"/>
    <s v="SHU01150 - Non-Medical Prescribing"/>
    <s v="Non-Medical Prescribing"/>
    <s v="PT (Part time)"/>
    <x v="1"/>
    <s v=""/>
    <s v="Supplementary Prescribing"/>
    <s v="Sheffield Hallam University"/>
    <s v="Sheffield Hallam University"/>
    <s v="Education officers"/>
    <x v="0"/>
  </r>
  <r>
    <x v="782"/>
    <s v="aksawxOu7Y/qpdC4UMJm6KZeNzbw1pNUvxZwGmcRJgwTQlike4pZxFzGvWG/D55GLVpWNlTgyNyUNxPtosjm7A=="/>
    <x v="486"/>
    <s v="SHU01562 - BSc (Hons) Operating Department Practice"/>
    <s v="BSc (Hons) Operating Department Practice"/>
    <s v="FT (Full time)"/>
    <x v="7"/>
    <s v=""/>
    <s v=""/>
    <s v="Sheffield Hallam University"/>
    <s v="Sheffield Hallam University"/>
    <s v="Aveen Croash"/>
    <x v="0"/>
  </r>
  <r>
    <x v="783"/>
    <s v="62GWZmrcjQK+Yb6sXx+HsadZ94XzHLZjWaA9+4DdFMy4ALAJ1ap9J7YHc3G+vX63HV0U+QG7cdEP++pcVZZHpQ=="/>
    <x v="94"/>
    <s v="SHU01629 - MSc Physiotherapy (pre-registration)"/>
    <s v="MSc Physiotherapy (pre-registration)"/>
    <s v="FTA (Full time accelerated)"/>
    <x v="9"/>
    <s v=""/>
    <s v=""/>
    <s v="Sheffield Hallam University"/>
    <s v="Sheffield Hallam University"/>
    <s v="Aveen Croash"/>
    <x v="0"/>
  </r>
  <r>
    <x v="784"/>
    <s v="FlAQskObZ+NIl8Fu4g13H4fw7N0NVBJEGxTxG/LfEpdtdH24jaDVvhIM3/IzwG7Kyt/jcmp1tpXKfM3ZPq+6Tw=="/>
    <x v="487"/>
    <s v="SHU01717-BSc (Hons) Paramedic Science"/>
    <s v="BSc (Hons) Paramedic Science"/>
    <s v="FT (Full time)"/>
    <x v="5"/>
    <s v=""/>
    <s v=""/>
    <s v="Sheffield Hallam University"/>
    <s v="Sheffield Hallam University"/>
    <s v="John Archibald"/>
    <x v="0"/>
  </r>
  <r>
    <x v="785"/>
    <s v="R7ezNbwjMCfT2x7jcTvAUXbDwww2607CeknRJ0igt3R2SUcJitbMTpZo4NxTgw4Wq1N7brLy6NKxW+Z4U1cExw=="/>
    <x v="488"/>
    <s v="SHU01814 - MSc Radiotherapy and Oncology in Practice"/>
    <s v="MSc Radiotherapy and Oncology in Practice"/>
    <s v="FT (Full time)"/>
    <x v="3"/>
    <s v="Therapeutic radiographer"/>
    <s v=""/>
    <s v="Sheffield Hallam University"/>
    <s v="Sheffield Hallam University"/>
    <s v="Kristina Simakova"/>
    <x v="0"/>
  </r>
  <r>
    <x v="786"/>
    <s v="7Ijwcjx5EYPMGg9yyb+tHZJl9jp+QJhb1FbPmM0D4AN7Lfcw3rLVbjQw3tjOOaFmAwEtqlV1/gRNaN6/UZRfmA=="/>
    <x v="489"/>
    <s v="SHU01994-BSc (Hons) Occupational Therapy (Degree Apprenticeship)"/>
    <s v="BSc (Hons) Occupational Therapy (Degree Apprenticeship)"/>
    <s v="WBL (Work based learning)"/>
    <x v="12"/>
    <s v=""/>
    <s v=""/>
    <s v="Sheffield Hallam University"/>
    <s v="Sheffield Hallam University"/>
    <s v="Sagitta Fernando"/>
    <x v="0"/>
  </r>
  <r>
    <x v="787"/>
    <s v="IGaMiHugPLekr6R1Qk/Y6R4f1cBUsXGFMCy1/0qfdjdY0O9JsenEdH66Y8L2N8FDfjo0Nqr2in3i4PPF8+T2hw=="/>
    <x v="490"/>
    <s v="SHU01995-BSc (Hons) Physiotherapy (Degree Apprenticeship)"/>
    <s v="BSc (Hons) Physiotherapy (Degree Apprenticeship)"/>
    <s v="WBL (Work based learning)"/>
    <x v="9"/>
    <s v=""/>
    <s v=""/>
    <s v="Sheffield Hallam University"/>
    <s v="Sheffield Hallam University"/>
    <s v="Sagitta Fernando"/>
    <x v="0"/>
  </r>
  <r>
    <x v="788"/>
    <s v="5UaHkbUvnk939torHMBjBa/P0DLJOB5Ngzp5uFL0VLMRfau1O/U4f6YSZZ842satFsR5e3Ao1gumrMEAAMVnAA=="/>
    <x v="491"/>
    <s v="SHU02008 - MSc Dietetics"/>
    <s v="MSc Dietetics"/>
    <s v="FT (Full time)"/>
    <x v="11"/>
    <s v=""/>
    <s v=""/>
    <s v="Sheffield Hallam University"/>
    <s v="Sheffield Hallam University"/>
    <s v="Sagitta Fernando"/>
    <x v="0"/>
  </r>
  <r>
    <x v="789"/>
    <s v="Oi6SZFvOqoT6hgS95jHP3PnHpC5SHcJIFFJz5c1SQMrME5q2DlaCy7hJcm35fa455Up3pcmZWljCQ7GkH/FZ3Q=="/>
    <x v="492"/>
    <s v="SHU02218 - Non-Medical Prescribing"/>
    <s v="Non-Medical Prescribing"/>
    <s v="DL (Distance learning)"/>
    <x v="1"/>
    <s v=""/>
    <s v="Supplementary Prescribing"/>
    <s v="Sheffield Hallam University"/>
    <s v="Sheffield Hallam University"/>
    <s v="Alex Stride"/>
    <x v="2"/>
  </r>
  <r>
    <x v="790"/>
    <s v="EHUO+ZyGSKNxWxH2J4MYdSu1BUL21tYge7AmQVlE1PdE2lRu3fVsVfkSUfAvZv0Utma5UZ4pRFQjwy4XgC3TGA=="/>
    <x v="483"/>
    <s v="SHU02375 - BSc (Hons) Diagnostic Radiography (Degree Apprenticeship)"/>
    <s v="BSc (Hons) Diagnostic Radiography (Degree Apprenticeship)"/>
    <s v="WBL (Work based learning)"/>
    <x v="3"/>
    <s v="Diagnostic radiographer"/>
    <s v=""/>
    <s v="Sheffield Hallam University"/>
    <s v="Sheffield Hallam University"/>
    <s v="Sagitta Fernando"/>
    <x v="2"/>
  </r>
  <r>
    <x v="791"/>
    <s v="9V1U0JV7jfGNaSN2xWcE0IzMVxLc3aranNiZG3uFsxhwiJtyf9ADFKFo+E2hzM3Uv778l40xhDgsOTBAVFw6Pg=="/>
    <x v="493"/>
    <s v="SMA01153 - Diploma in Local Anaesthesia for Podiatry Practice"/>
    <s v="Diploma in Local Anaesthesia for Podiatry Practice"/>
    <s v="DL (Distance learning)"/>
    <x v="1"/>
    <s v=""/>
    <s v="POM – Administration"/>
    <s v="The Smae Institute"/>
    <s v="The Smae Institute"/>
    <s v="Education officers"/>
    <x v="0"/>
  </r>
  <r>
    <x v="792"/>
    <s v="t6Pty3sSbe7UhKZDpwySvbo9M57EtxddsxSONS9UEnlKb08ECsP5Sbp3u93+8hdM5deLx7Ke5A9Nx42TDiyu0A=="/>
    <x v="493"/>
    <s v="SMA01154 - Diploma In Prescription Only Medicines for Podiatric Practice"/>
    <s v="Diploma In Prescription Only Medicines for Podiatric Practice"/>
    <s v="PT (Part time)"/>
    <x v="1"/>
    <s v=""/>
    <s v="POM - Sale / Supply (CH)"/>
    <s v="The Smae Institute"/>
    <s v="The Smae Institute"/>
    <s v="Education officers"/>
    <x v="0"/>
  </r>
  <r>
    <x v="793"/>
    <s v="wf/xTJb/Xo2j9rZujiFeoGQoERkPpk8o8vt1Hl1o2mNkA4WXBQyLfKJcZYwmWv0fwq8Zs3YYHrj1lEvU7QCMzg=="/>
    <x v="494"/>
    <s v="SMA02305 - BSc (Hons) Podiatry"/>
    <s v="BSc (Hons) Podiatry"/>
    <s v="DL (Distance learning)"/>
    <x v="13"/>
    <s v=""/>
    <s v="POM – Administration, POM - Sale / Supply (CH)"/>
    <s v="The Smae Institute"/>
    <s v="Queen Margaret University"/>
    <s v="Alex Stride"/>
    <x v="2"/>
  </r>
  <r>
    <x v="794"/>
    <s v="o8CXuBzOUGRLsJi6rSqSshkI0LWqir1UYBnHPn9lumtJNnpPZ4nKBrL9XwhXt37goQXxDh+Nu2CZ3464eRI40g=="/>
    <x v="495"/>
    <s v="SMJ01383 - BSc (Hons) Speech and Language Therapy"/>
    <s v="BSc (Hons) Speech and Language Therapy"/>
    <s v="FT (Full time)"/>
    <x v="10"/>
    <s v=""/>
    <s v=""/>
    <s v="The University of St Mark and St John"/>
    <s v="The University of St Mark and St John"/>
    <s v="Education administrators"/>
    <x v="0"/>
  </r>
  <r>
    <x v="795"/>
    <s v="sSfJQirAvHQ9zsd1VYh0arfTTHnI6UphIxCbp8fvfo5TIUyWB8S2wXMyX0rf/J3OYg52P8cOmpioblpkjom3sg=="/>
    <x v="495"/>
    <s v="SMJ01384 - BSc (Hons) Speech and Language Therapy"/>
    <s v="BSc (Hons) Speech and Language Therapy"/>
    <s v="PT (Part time)"/>
    <x v="10"/>
    <s v=""/>
    <s v=""/>
    <s v="The University of St Mark and St John"/>
    <s v="The University of St Mark and St John"/>
    <s v="Education administrators"/>
    <x v="0"/>
  </r>
  <r>
    <x v="796"/>
    <s v="+uWWAjoweUQBS8tIZL8fKHXH7V5pP8k52lRmI2GW7yNnAueotbvYB84gPpgAoLD9pKSBUxXzcE1Hi0QkeokNWw=="/>
    <x v="496"/>
    <s v="SOU01157 - BSc (Hons) Occupational Therapy"/>
    <s v="BSc (Hons) Occupational Therapy"/>
    <s v="FT (Full time)"/>
    <x v="12"/>
    <s v=""/>
    <s v=""/>
    <s v="University of Southampton"/>
    <s v="University of Southampton"/>
    <s v="Education officers"/>
    <x v="0"/>
  </r>
  <r>
    <x v="797"/>
    <s v="mPzWu3gyjSLFhclEq4UKRmWChLRYlzlI+Dv/LSz1Ogm96XhSjL4zZ523X4fmhqWmcLjVb9Y7l9/FHXb3DOcyNw=="/>
    <x v="497"/>
    <s v="SOU01158 - BSc (Hons) Occupational Therapy"/>
    <s v="BSc (Hons) Occupational Therapy"/>
    <s v="PT (Part time)"/>
    <x v="12"/>
    <s v=""/>
    <s v=""/>
    <s v="University of Southampton"/>
    <s v="University of Southampton"/>
    <s v="Education officers"/>
    <x v="0"/>
  </r>
  <r>
    <x v="798"/>
    <s v="QCYXcor/MWqWCLwlFfeccCb1USgKnkzgNG1kVABS4L32Df7mIstDx9CW5mpVEmDu4iAotZ+ZkMd+OMfcNarGSA=="/>
    <x v="498"/>
    <s v="SOU01159 - Doctorate in Clinical Psychology (DclinPsychol)"/>
    <s v="Doctorate in Clinical Psychology (DclinPsychol)"/>
    <s v="FT (Full time)"/>
    <x v="8"/>
    <s v="Clinical psychologist"/>
    <s v=""/>
    <s v="University of Southampton"/>
    <s v="University of Southampton"/>
    <s v="Education officers"/>
    <x v="0"/>
  </r>
  <r>
    <x v="799"/>
    <s v="foebYhJhhVtioPSf3VC0DgESR0RU+u6+m+Brc5sj7HgIxN7oXxPJ1/JNVIO+kHZI25ZspI9ZLWhXU6CCC/n4gQ=="/>
    <x v="88"/>
    <s v="SOU01160 - Doctorate in Educational Psychology"/>
    <s v="Doctorate in Educational Psychology"/>
    <s v="FT (Full time)"/>
    <x v="8"/>
    <s v="Educational psychologist"/>
    <s v=""/>
    <s v="University of Southampton"/>
    <s v="University of Southampton"/>
    <s v="Education officers"/>
    <x v="0"/>
  </r>
  <r>
    <x v="800"/>
    <s v="VgSCl0eKZhimSANsjtPZgvhiYhB+cMoAc5OW284X86yp4fojb3bmWQU23vge+8z6kYDxwNxNWIYvMbMT0zBANw=="/>
    <x v="499"/>
    <s v="SOU01162 - BSc (Hons) Podiatry"/>
    <s v="BSc (Hons) Podiatry"/>
    <s v="FT (Full time)"/>
    <x v="13"/>
    <s v=""/>
    <s v="POM – Administration, POM - Sale / Supply (CH)"/>
    <s v="University of Southampton"/>
    <s v="University of Southampton"/>
    <s v="Education officers"/>
    <x v="0"/>
  </r>
  <r>
    <x v="801"/>
    <s v="bgLBEHFCRC6O5gbY+5FI93Jc/WEiRxUbSNSbLFNFnP4tIkrEMNmYz5256gHreCKTGyHH0EvIcxhsrA0/fd+h5Q=="/>
    <x v="500"/>
    <s v="SOU01163 - BSc (Hons) Physiotherapy"/>
    <s v="BSc (Hons) Physiotherapy"/>
    <s v="FT (Full time)"/>
    <x v="9"/>
    <s v=""/>
    <s v=""/>
    <s v="University of Southampton"/>
    <s v="University of Southampton"/>
    <s v="Education officers"/>
    <x v="0"/>
  </r>
  <r>
    <x v="802"/>
    <s v="t0Uu0C5TmSdYBiB1yajw4v695OZxLADXCWgpkg6WYVzUaRKS1K60i4PIZ3Z2MO+8iv75AB7KlcvpCNyWtOsJ/g=="/>
    <x v="501"/>
    <s v="SOU01165 - MSc Physiotherapy (Pre-registration)"/>
    <s v="MSc Physiotherapy (Pre-registration)"/>
    <s v="FT (Full time)"/>
    <x v="9"/>
    <s v=""/>
    <s v=""/>
    <s v="University of Southampton"/>
    <s v="University of Southampton"/>
    <s v="Education officers"/>
    <x v="0"/>
  </r>
  <r>
    <x v="803"/>
    <s v="XGqSiOqmCsn7D53FZ03nXkK4mfUvKRFerj5/5w/qFJzfJOhskA/eWPnBw8G9ad4vBSei6ngQ56HsgzNxDj2/ng=="/>
    <x v="74"/>
    <s v="SOU01166 - Pg Dip Physiotherapy (Pre-registration)"/>
    <s v="Pg Dip Physiotherapy (Pre-registration)"/>
    <s v="FT (Full time)"/>
    <x v="9"/>
    <s v=""/>
    <s v=""/>
    <s v="University of Southampton"/>
    <s v="University of Southampton"/>
    <s v="Education officers"/>
    <x v="0"/>
  </r>
  <r>
    <x v="804"/>
    <s v="GRcU2DwrydLrk4FAebdPufOH3Jn3YTDWE0R412j+vYH95pUapu6CUAnJfXsRAayPqTpvn0SopoxKEXTWYBeYxA=="/>
    <x v="278"/>
    <s v="SOU01167 - Health Psychology Research and Professional Practice (PhD)"/>
    <s v="Health Psychology Research and Professional Practice (PhD)"/>
    <s v="FT (Full time)"/>
    <x v="8"/>
    <s v="Health psychologist"/>
    <s v=""/>
    <s v="University of Southampton"/>
    <s v="University of Southampton"/>
    <s v="Education officers"/>
    <x v="1"/>
  </r>
  <r>
    <x v="805"/>
    <s v="Z5knIN3L9sO5u2VIzv7E0Rg7wbHnkA4hWzJspgzu8Pk+/ZCIGQxDp8fwdMvWmk3j2g+HykyJzF6TPZpPsndgfw=="/>
    <x v="278"/>
    <s v="SOU01168 - Health Psychology Research and Professional Practice (PhD)"/>
    <s v="Health Psychology Research and Professional Practice (PhD)"/>
    <s v="PT (Part time)"/>
    <x v="8"/>
    <s v="Health psychologist"/>
    <s v=""/>
    <s v="University of Southampton"/>
    <s v="University of Southampton"/>
    <s v="Education officers"/>
    <x v="1"/>
  </r>
  <r>
    <x v="806"/>
    <s v="5Vh7FYhDh02B9KPEGgYCcE8SOydpWNt2OGTjjpr1aKb1IazvBB0xl17Uk/JkLh7W+SqZN0w5+lpno5d+ao+zDg=="/>
    <x v="130"/>
    <s v="SOU01192 - Independent and Supplementary Prescribing"/>
    <s v="Independent and Supplementary Prescribing"/>
    <s v="PT (Part time)"/>
    <x v="1"/>
    <s v=""/>
    <s v="Supplementary Prescribing, Independent Prescribing"/>
    <s v="University of Southampton"/>
    <s v="University of Southampton"/>
    <s v="Education officers"/>
    <x v="0"/>
  </r>
  <r>
    <x v="807"/>
    <s v="5Jg2DdIKWSCnAq7m3Pe86ae9gc2nN9qLzyWDrueNLYaV+ZIxTRSUlrbdwNJRv6gj5vohHC0+ARWW4Kme+JL62g=="/>
    <x v="178"/>
    <s v="SOU01206 - Hearing Aid Aptitude Test"/>
    <s v="Hearing Aid Aptitude Test"/>
    <s v="DL (Distance learning)"/>
    <x v="6"/>
    <s v=""/>
    <s v=""/>
    <s v="University of Southampton"/>
    <s v="University of Southampton"/>
    <s v="Education officers"/>
    <x v="0"/>
  </r>
  <r>
    <x v="808"/>
    <s v="oA/wrq0NQ0xv5DB2++OZzEnL0bvSv8P+u9yTyAHinPn8BFINnymQ/jteuTsTLbzVfynw6gilkXYqdc5rySeDIQ=="/>
    <x v="502"/>
    <s v="SOU01409 - BSc (Hons) Audiology "/>
    <s v="BSc (Hons) Audiology"/>
    <s v="FT (Full time)"/>
    <x v="6"/>
    <s v=""/>
    <s v=""/>
    <s v="University of Southampton"/>
    <s v="University of Southampton"/>
    <s v="Education officers"/>
    <x v="0"/>
  </r>
  <r>
    <x v="809"/>
    <s v="MtFzxeMHianMGDUFPECpiYY/5LX/JrgfE6riVU/sgWbA2Qxez13p66SOnpcetAbBhFVI6Iy27mavcQ964zxOpQ=="/>
    <x v="278"/>
    <s v="SOU01410 - Health Psychology Research and Professional Practice (MPhil)"/>
    <s v="Health Psychology Research and Professional Practice (MPhil)"/>
    <s v="FT (Full time)"/>
    <x v="8"/>
    <s v="Health psychologist"/>
    <s v=""/>
    <s v="University of Southampton"/>
    <s v="University of Southampton"/>
    <s v="Education officers"/>
    <x v="1"/>
  </r>
  <r>
    <x v="810"/>
    <s v="BOfSB5hrribvIWywf4W/d22Vf26rRn5vI55ReaEi65dNEa2aqaueLNrACSJeZ2CNkSpWhPBh11L8+1Wnlk2dzQ=="/>
    <x v="278"/>
    <s v="SOU01411 - Health Psychology Research and Professional Practice (MPhil)"/>
    <s v="Health Psychology Research and Professional Practice (MPhil)"/>
    <s v="PT (Part time)"/>
    <x v="8"/>
    <s v="Health psychologist"/>
    <s v=""/>
    <s v="University of Southampton"/>
    <s v="University of Southampton"/>
    <s v="Education officers"/>
    <x v="1"/>
  </r>
  <r>
    <x v="811"/>
    <s v="slGCGy1jFlfb+THd0KzuabPJJ+90geB4hEXp2IhKOPdrjB06NCRDeXyGLwEbcpu8pKbDFI5MqPt0gQv310yH3w=="/>
    <x v="503"/>
    <s v="SOU01609 - MSci Audiology  "/>
    <s v="MSci Audiology "/>
    <s v="FT (Full time)"/>
    <x v="6"/>
    <s v=""/>
    <s v=""/>
    <s v="University of Southampton"/>
    <s v="University of Southampton"/>
    <s v="John Archibald"/>
    <x v="0"/>
  </r>
  <r>
    <x v="812"/>
    <s v="r+bUEbaR01GTEUiyX+sJBhgVjTKINVoUT7il2dQy+6PZr4pcJVcQmtLKScFt4RoLR9Grga06BlWISOu2gnCoqQ=="/>
    <x v="504"/>
    <s v="SOU02172 - MSc Occupational Therapy (Pre-registration)"/>
    <s v="MSc Occupational Therapy (Pre-registration)"/>
    <s v="FTA (Full time accelerated)"/>
    <x v="12"/>
    <s v=""/>
    <s v=""/>
    <s v="University of Southampton"/>
    <s v="University of Southampton"/>
    <s v="Sagitta Fernando"/>
    <x v="0"/>
  </r>
  <r>
    <x v="813"/>
    <s v="5m7hZWUz31b2jP5tc3rv7Fcl8rtW7FPMWfu2zNJM0FDyUpYWOHlVlpW+0qXaDy/9wtLGrJtVNsJ3KKaUp3W6+g=="/>
    <x v="505"/>
    <s v="STA00450 - Foundation Degree in Paramedic Science"/>
    <s v="Foundation Degree in Paramedic Science"/>
    <s v="FT (Full time)"/>
    <x v="5"/>
    <s v=""/>
    <s v=""/>
    <s v="Staffordshire University"/>
    <s v="Staffordshire University"/>
    <s v="Education administrators"/>
    <x v="1"/>
  </r>
  <r>
    <x v="814"/>
    <s v="Q23Kc3cjUv62H42L3P9unZv+8WyEUEYEWB+CQAi4Qnc19rRQwXDttvMvMMe+jGl9GTtiVDeFIjuecZMNeV8scA=="/>
    <x v="115"/>
    <s v="STA01181 - Professional Doctorate in Health Psychology"/>
    <s v="Professional Doctorate in Health Psychology"/>
    <s v="FT (Full time)"/>
    <x v="8"/>
    <s v="Health psychologist"/>
    <s v=""/>
    <s v="Staffordshire University"/>
    <s v="Staffordshire University"/>
    <s v="Education administrators"/>
    <x v="0"/>
  </r>
  <r>
    <x v="815"/>
    <s v="295wvgEdsFydB/2dMTpMHTRyd6AMCRe4Vry6Zqsm93Nrf/JO5xktUfJXEs/L2Q5sPUIvH7kWHtnaU+3RDvipSw=="/>
    <x v="506"/>
    <s v="STA01183 - BSc (Hons) Applied Biomedical Science"/>
    <s v="BSc (Hons) Applied Biomedical Science"/>
    <s v="FT (Full time)"/>
    <x v="0"/>
    <s v=""/>
    <s v=""/>
    <s v="Staffordshire University"/>
    <s v="Staffordshire University"/>
    <s v="Education administrators"/>
    <x v="0"/>
  </r>
  <r>
    <x v="816"/>
    <s v="uKo8mt121vwxwtsh/QPRp1s072+0/+eVFSVsBr6eU2MjUku1uZHjRUAUODr/hNB34zrTBAORITwEQkYw2FWntw=="/>
    <x v="507"/>
    <s v="STA01184 - DipHE Operating Department Practice"/>
    <s v="DipHE Operating Department Practice"/>
    <s v="FT (Full time)"/>
    <x v="7"/>
    <s v=""/>
    <s v=""/>
    <s v="Staffordshire University"/>
    <s v="Staffordshire University"/>
    <s v="Education administrators"/>
    <x v="0"/>
  </r>
  <r>
    <x v="817"/>
    <s v="JLZpBsx3LaTAwEDDNgj2ePspC3sd9MAwmyD+APnsmYhdU/Pysq3Sygjq/6Lpxph1+4bq/5JztBtiZtbIbGZhfQ=="/>
    <x v="468"/>
    <s v="STA01186-Independent/Supplementary Prescribing for Allied Health Professionals (Level 6)"/>
    <s v="Independent/Supplementary Prescribing for Allied Health Professionals (Level 6)"/>
    <s v="PT (Part time)"/>
    <x v="1"/>
    <s v=""/>
    <s v="Supplementary Prescribing, Independent Prescribing"/>
    <s v="Staffordshire University"/>
    <s v="Staffordshire University"/>
    <s v="Education administrators"/>
    <x v="0"/>
  </r>
  <r>
    <x v="818"/>
    <s v="lySm0PSh8SMELk9pmFs7zmfH+x+D2+Sk1W9tbmVhkLaHKM5uO6HIPd3LlPqE5YZBj+0JiMlNNB/vCAYanzkgsQ=="/>
    <x v="508"/>
    <s v="STA01187 - Professional Doctorate in Clinical Psychology"/>
    <s v="Professional Doctorate in Clinical Psychology"/>
    <s v="FT (Full time)"/>
    <x v="8"/>
    <s v="Clinical psychologist"/>
    <s v=""/>
    <s v="Staffordshire University"/>
    <s v="Staffordshire University"/>
    <s v="Education administrators"/>
    <x v="0"/>
  </r>
  <r>
    <x v="819"/>
    <s v="+BHoHTmR5YrnC/O+8K/equIs7c/HLsc0M7qfBANiZLWzUiSjWOZx582TyfQigWo3qZlSPU+6byqkDyOEzn4U3g=="/>
    <x v="509"/>
    <s v="STA01751 - BSc (Hons) Operating Department Practice"/>
    <s v="BSc (Hons) Operating Department Practice"/>
    <s v="FT (Full time)"/>
    <x v="7"/>
    <s v=""/>
    <s v=""/>
    <s v="Staffordshire University"/>
    <s v="Staffordshire University"/>
    <s v="John Archibald"/>
    <x v="0"/>
  </r>
  <r>
    <x v="820"/>
    <s v="n79G7HMDhfDLAkGaxA1p6N2JpHBlLEesZurUFSbpAkF5I/FSQWfF4OqgmMiy887wUOW1Lmtjm7ABiiI5r3bqsA=="/>
    <x v="131"/>
    <s v="STA01798 - BSc (Hons) Healthcare Science (Blood Sciences)"/>
    <s v="BSc (Hons) Healthcare Science (Blood Sciences)"/>
    <s v="PT (Part time)"/>
    <x v="0"/>
    <s v=""/>
    <s v=""/>
    <s v="Staffordshire University"/>
    <s v="Staffordshire University"/>
    <s v="John Archibald"/>
    <x v="0"/>
  </r>
  <r>
    <x v="821"/>
    <s v="XoVsdt6M/RjPBskWuOTXMyfVVaK4zp9EiR1/xmE85n44bRWfUSMADcvk5ptEHqWjMurgyrjQRgaa8ygxZJeBfQ=="/>
    <x v="131"/>
    <s v="STA01800 - BSc (Hons) Healthcare Science (Infection Sciences)"/>
    <s v="BSc (Hons) Healthcare Science (Infection Sciences)"/>
    <s v="PT (Part time)"/>
    <x v="0"/>
    <s v=""/>
    <s v=""/>
    <s v="Staffordshire University"/>
    <s v="Staffordshire University"/>
    <s v="John Archibald"/>
    <x v="0"/>
  </r>
  <r>
    <x v="822"/>
    <s v="I47A5cOB2YfoOk65NkqyqqR0QV9v798yh9FtzglouQ9JKa72ILiepnuMJ8RPlgaZNcf3j6kcNVTuNnzCOXZpSg=="/>
    <x v="131"/>
    <s v="STA01802 - BSc (Hons) Healthcare Science (Cellular Sciences)"/>
    <s v="BSc (Hons) Healthcare Science (Cellular Sciences)"/>
    <s v="PT (Part time)"/>
    <x v="0"/>
    <s v=""/>
    <s v=""/>
    <s v="Staffordshire University"/>
    <s v="Staffordshire University"/>
    <s v="John Archibald"/>
    <x v="0"/>
  </r>
  <r>
    <x v="823"/>
    <s v="3JRBl6mm1PtQCVVDchjkE4ZhBUDwLnLripwFNYkBoi5QAbAmtntY7AcO3+eFJMDd6fazhl2+G+i844gsgJJVbw=="/>
    <x v="131"/>
    <s v="STA01804 - BSc (Hons) Healthcare Science (Genetic Sciences)"/>
    <s v="BSc (Hons) Healthcare Science (Genetic Sciences)"/>
    <s v="PT (Part time)"/>
    <x v="0"/>
    <s v=""/>
    <s v=""/>
    <s v="Staffordshire University"/>
    <s v="Staffordshire University"/>
    <s v="John Archibald"/>
    <x v="0"/>
  </r>
  <r>
    <x v="824"/>
    <s v="Z/c+zd87qMvkWmSGotr+JipCwaqqurGBSDigCu5FiC5QSkdX5u2FKeP8IYslFG0bntvy2okuSp/1G7byOYgkPA=="/>
    <x v="115"/>
    <s v="STA01816 - Professional Doctorate in Health Psychology"/>
    <s v="Professional Doctorate in Health Psychology"/>
    <s v="PT (Part time)"/>
    <x v="8"/>
    <s v="Health psychologist"/>
    <s v=""/>
    <s v="Staffordshire University"/>
    <s v="Staffordshire University"/>
    <s v="Tracey Samuel-Smith"/>
    <x v="0"/>
  </r>
  <r>
    <x v="825"/>
    <s v="7I4q3Sj13kuQb2LBZJXymnAE80qovNF1l/InNdPGbTOcSOYk0zvjA8RNXPazZFvs3GQ6/0iywWnlyxiMAmbkeA=="/>
    <x v="510"/>
    <s v="STA01907 - BSc (Hons) Paramedic Science"/>
    <s v="BSc (Hons) Paramedic Science"/>
    <s v="FT (Full time)"/>
    <x v="5"/>
    <s v=""/>
    <s v=""/>
    <s v="Staffordshire University"/>
    <s v="Staffordshire University"/>
    <s v="John Archibald"/>
    <x v="0"/>
  </r>
  <r>
    <x v="826"/>
    <s v="l6sSe3fVRv2orBEGm8VPNaGrvlVGL1bLnyy37801mbAQ0/yuxkwf5dGS6hpglLdLSoxSHJbgExs/XBmwba0KSg=="/>
    <x v="468"/>
    <s v="STA02050 - Independent/Supplementary Prescribing for Allied Health Professionals (Level 7)"/>
    <s v="Independent/Supplementary Prescribing for Allied Health Professionals (Level 7)"/>
    <s v="PT (Part time)"/>
    <x v="1"/>
    <s v=""/>
    <s v="Supplementary Prescribing, Independent Prescribing"/>
    <s v="Staffordshire University"/>
    <s v="Staffordshire University"/>
    <s v="Sagitta Fernando"/>
    <x v="0"/>
  </r>
  <r>
    <x v="827"/>
    <s v="Wx62YEPb24fzDx37AD4IXZpFlnxXWxd2atlid+2CD/9rV9y9L3iJQGI3Zqj23K39sShMlZGeML/b3mis4SuCBw=="/>
    <x v="511"/>
    <s v="STA02152 - BSc (Hons) Operating Department Practice Degree Apprenticeship"/>
    <s v="BSc (Hons) Operating Department Practice Degree Apprenticeship"/>
    <s v="FT (Full time)"/>
    <x v="7"/>
    <s v=""/>
    <s v=""/>
    <s v="Staffordshire University"/>
    <s v="Staffordshire University"/>
    <s v="Ann Faulkner"/>
    <x v="0"/>
  </r>
  <r>
    <x v="828"/>
    <s v="UXj7UZ2vMQHIQZW5LkxrORqxkmwV3gkkb1VvMXPXdIZhRcm7QpIv5Fs6n7GxmejSUn3YnfpERIWo4rPecgA/WA=="/>
    <x v="512"/>
    <s v="STA02241 - BSc (Hons) Paramedic (Degree)"/>
    <s v="BSc (Hons) Paramedic (Degree)"/>
    <s v="FT (Full time)"/>
    <x v="5"/>
    <s v=""/>
    <s v=""/>
    <s v="Staffordshire University"/>
    <s v="Staffordshire University"/>
    <s v="Sagitta Fernando"/>
    <x v="2"/>
  </r>
  <r>
    <x v="829"/>
    <s v="MZKeGPa4k4pbFI7haMqP4bhu9TEQhVF+VKXFWnzui28morUzlVItgmw9341vPH/wgHAfCboz9oIOqyt3LUYuWA=="/>
    <x v="513"/>
    <s v="STA02242 - BSc (Hons) Paramedic (Professional Pathway Degree)"/>
    <s v="BSc (Hons) Paramedic (Professional Pathway Degree)"/>
    <s v="FT (Full time)"/>
    <x v="5"/>
    <s v=""/>
    <s v=""/>
    <s v="Staffordshire University"/>
    <s v="Staffordshire University"/>
    <s v="Sagitta Fernando"/>
    <x v="2"/>
  </r>
  <r>
    <x v="830"/>
    <s v="gWT8lwLlLXDMGR64hfuK5SNlpV+WqBxC7T057m/ZtCLuduFJjZJFpJcadO+yHLWMtHRlSGy4q5wR1t6gRnd2mA=="/>
    <x v="514"/>
    <s v="STA02243 - BSc (Hons) Paramedic Science, Professional Pathway"/>
    <s v="BSc (Hons) Paramedic Science, Professional Pathway"/>
    <s v="FT (Full time)"/>
    <x v="5"/>
    <s v=""/>
    <s v=""/>
    <s v="Staffordshire University"/>
    <s v="Staffordshire University"/>
    <s v="Sagitta Fernando"/>
    <x v="2"/>
  </r>
  <r>
    <x v="831"/>
    <s v="bAtNhbMv0hjHAhEZ3ERi4mmytcYXsy+9FmIaQm8ehCpJAyD9JKaeByMJ3tgFj453X5aWVEDRprUFvP7sMDFdMQ=="/>
    <x v="16"/>
    <s v="STI01193 - Non-Medical Prescribing (Supplementary and Independent Prescribing)"/>
    <s v="Non-Medical Prescribing (Supplementary and Independent Prescribing)"/>
    <s v="PT (Part time)"/>
    <x v="1"/>
    <s v=""/>
    <s v="Supplementary Prescribing, Independent Prescribing"/>
    <s v="University of Stirling"/>
    <s v="University of Stirling"/>
    <s v="Education officers"/>
    <x v="0"/>
  </r>
  <r>
    <x v="832"/>
    <s v="qT5TENPrlMkXOmPYQnedNnLwl4LGKSwFAijq6e2c8HJrmwljfAkxwfXQ9DGvtrWd42LCMElzX41X2bdDSps/NA=="/>
    <x v="16"/>
    <s v="STI01195 - Non-Medical Prescribing (Supplementary Prescribing Only)"/>
    <s v="Non-Medical Prescribing (Supplementary Prescribing Only)"/>
    <s v="PT (Part time)"/>
    <x v="1"/>
    <s v=""/>
    <s v="Supplementary Prescribing"/>
    <s v="University of Stirling"/>
    <s v="University of Stirling"/>
    <s v="Education officers"/>
    <x v="0"/>
  </r>
  <r>
    <x v="833"/>
    <s v="mY2b92RgEQYFRbQNNKMGfH8dr8Zn3KlfMQ2aefyw0mk6Qb1ZaxOtjANLmAxBthmcxCAF5f4FCgRF7bpK551GFA=="/>
    <x v="515"/>
    <s v="STI01823 - Professional Doctorate in Health Psychology"/>
    <s v="Professional Doctorate in Health Psychology"/>
    <s v="FT (Full time)"/>
    <x v="8"/>
    <s v="Health psychologist"/>
    <s v=""/>
    <s v="University of Stirling"/>
    <s v="University of Stirling"/>
    <s v="Sagitta Fernando"/>
    <x v="0"/>
  </r>
  <r>
    <x v="834"/>
    <s v="UjKT6fgXP3ThYLzcLStOvvbtY7mnMHyq4V6NQ5bkPRfXooCYffO+VapPRJEBYOsjCzHK3AOdmDP5DVDFX4r2rA=="/>
    <x v="515"/>
    <s v="STI01824 - Professional Doctorate in Health Psychology"/>
    <s v="Professional Doctorate in Health Psychology"/>
    <s v="PT (Part time)"/>
    <x v="8"/>
    <s v="Health psychologist"/>
    <s v=""/>
    <s v="University of Stirling"/>
    <s v="University of Stirling"/>
    <s v="Sagitta Fernando"/>
    <x v="0"/>
  </r>
  <r>
    <x v="835"/>
    <s v="AWnl8O5a/bL+a5RVejYyYMxMivCuoswaGxjKjWe/QNW+gMWx9As1N0UNMOQjVwybUp5ETyP1pSxpPcMq5Xpj2A=="/>
    <x v="516"/>
    <s v="STI02206 - BSc Paramedic Science"/>
    <s v="BSc Paramedic Science"/>
    <s v="FT (Full time)"/>
    <x v="5"/>
    <s v=""/>
    <s v=""/>
    <s v="University of Stirling"/>
    <s v="University of Stirling"/>
    <s v="Ann Faulkner"/>
    <x v="0"/>
  </r>
  <r>
    <x v="836"/>
    <s v="zv9rdeE1neNXnNNEC0K7TLpgpaYqa/CWmGlUcVyWj8HZ7DHSpE46OF4NYujGs67JnEiEjJl4ED1w76GQtXKywA=="/>
    <x v="508"/>
    <s v="STK01196 - Doctorate in Clinical Psychology (DClinPsy)"/>
    <s v="Doctorate in Clinical Psychology (DClinPsy)"/>
    <s v="FT (Full time)"/>
    <x v="8"/>
    <s v="Clinical psychologist"/>
    <s v=""/>
    <s v="Keele University and Staffordshire University"/>
    <s v="Keele University and Staffordshire University"/>
    <s v="Education administrators"/>
    <x v="1"/>
  </r>
  <r>
    <x v="837"/>
    <s v="YGHwA36zgNVNkKkrXhEUdfdB5/8qBAYyURo6TPj/bflIeTqzAebTeFXwMAgRCoFVD5/Em5iYp/6PxnUoMh8FLA=="/>
    <x v="517"/>
    <s v="STM01763 - MSc Physiotherapy (pre-registration)"/>
    <s v="MSc Physiotherapy (pre-registration)"/>
    <s v="FTA (Full time accelerated)"/>
    <x v="9"/>
    <s v=""/>
    <s v=""/>
    <s v="St Mary's University, Twickenham"/>
    <s v="St Mary's University, Twickenham"/>
    <s v="John Archibald"/>
    <x v="0"/>
  </r>
  <r>
    <x v="838"/>
    <s v="NhmJT6gRxIztePo6Tk+ttHTQOGZPpbHCSB6zDW5NhKO6GdvypUwn8ZYKL6eIYQFx9FoNgLWIymwgLfHtvFdoHw=="/>
    <x v="518"/>
    <s v="STM02277 - BSc (Hons) Physiotherapy"/>
    <s v="BSc (Hons) Physiotherapy"/>
    <s v="FT (Full time)"/>
    <x v="9"/>
    <s v=""/>
    <s v=""/>
    <s v="St Mary's University, Twickenham"/>
    <s v="St Mary's University, Twickenham"/>
    <s v="Sagitta Fernando"/>
    <x v="0"/>
  </r>
  <r>
    <x v="839"/>
    <s v="1eSmPKyD0y0PQw0DTmx7lBNINT+ZpHTsOFq3eKLMyWO96ALBBkSPd3HnTNxoeclru2QqVnADr/DqVg1kljbOmQ=="/>
    <x v="519"/>
    <s v="STR01419 - BSc (Hons) Prosthetics and Orthotics"/>
    <s v="BSc (Hons) Prosthetics and Orthotics"/>
    <s v="FT (Full time)"/>
    <x v="15"/>
    <s v=""/>
    <s v=""/>
    <s v="University of Strathclyde"/>
    <s v="University of Strathclyde"/>
    <s v="Education officers"/>
    <x v="0"/>
  </r>
  <r>
    <x v="840"/>
    <s v="+NdYIEtMuUKQw0uPbODaQZ8zFSQRQiNlXgUp3hxixFiHf6eX/uOw2Ta5A17YaTFNm9OP72E33R4cWBODhvYdXg=="/>
    <x v="196"/>
    <s v="STR01420 - BSc (Hons) Speech and Language Pathology"/>
    <s v="BSc (Hons) Speech and Language Pathology"/>
    <s v="FT (Full time)"/>
    <x v="10"/>
    <s v=""/>
    <s v=""/>
    <s v="University of Strathclyde"/>
    <s v="University of Strathclyde"/>
    <s v="Education officers"/>
    <x v="0"/>
  </r>
  <r>
    <x v="841"/>
    <s v="lZbBD6VANVEWBgl5GbYkQA2VwUbltJeFS4NDX9xfyd8GprPT+8/mhJLtpslV5joTpO0HysYhLWpDvMPZTMqY5Q=="/>
    <x v="269"/>
    <s v="SUN01209 - BSc (Hons) Applied Biomedical Science"/>
    <s v="BSc (Hons) Applied Biomedical Science"/>
    <s v="FT (Full time)"/>
    <x v="0"/>
    <s v=""/>
    <s v=""/>
    <s v="University of Sunderland"/>
    <s v="University of Sunderland"/>
    <s v="Education administrators"/>
    <x v="0"/>
  </r>
  <r>
    <x v="842"/>
    <s v="DGvvJs/xUpUcRxB6Ux1YHG5VG89p9FmEAXJR3syJN4YkXet/9393pEQBMkmMoCJoTqNfIU5VQAAn0ihXkrYNkg=="/>
    <x v="269"/>
    <s v="SUN01210 - BSc (Hons) Healthcare Science (Blood Science)"/>
    <s v="BSc (Hons) Healthcare Science (Blood Science)"/>
    <s v="FT (Full time)"/>
    <x v="0"/>
    <s v=""/>
    <s v=""/>
    <s v="University of Sunderland"/>
    <s v="University of Sunderland"/>
    <s v="Education administrators"/>
    <x v="0"/>
  </r>
  <r>
    <x v="843"/>
    <s v="C5p4wEa07f9nDjQtYGYBqi1N/riG7sGTXIJS82XebjZsIIyTK1nVdhPDT+O1RzevrRS0kNHDn52vD35HiDvfLQ=="/>
    <x v="269"/>
    <s v="SUN01211 - BSc (Hons) Healthcare Science (Cellular Science)"/>
    <s v="BSc (Hons) Healthcare Science (Cellular Science)"/>
    <s v="FT (Full time)"/>
    <x v="0"/>
    <s v=""/>
    <s v=""/>
    <s v="University of Sunderland"/>
    <s v="University of Sunderland"/>
    <s v="Education administrators"/>
    <x v="0"/>
  </r>
  <r>
    <x v="844"/>
    <s v="rBgZX6loz4EOA3HYiRk8ENs7mFXKzduBm9RchL3QY7XjBO+UgXM3kvjavNMPnkhEdY2UmmJACVitA53m2y210w=="/>
    <x v="269"/>
    <s v="SUN01212 - BSc (Hons) Healthcare Science (Genetic Science)"/>
    <s v="BSc (Hons) Healthcare Science (Genetic Science)"/>
    <s v="FT (Full time)"/>
    <x v="0"/>
    <s v=""/>
    <s v=""/>
    <s v="University of Sunderland"/>
    <s v="University of Sunderland"/>
    <s v="Education administrators"/>
    <x v="0"/>
  </r>
  <r>
    <x v="845"/>
    <s v="+jV2CgNf3mrsrju0QNrTEv/KTDyT85msFpcZt30ETePgEbU1AE4P6MX5vv9FLgsqcl/NqEX3DxTU81X1VrI1SA=="/>
    <x v="269"/>
    <s v="SUN01213 - BSc (Hons) Healthcare Science (Infection Science)"/>
    <s v="BSc (Hons) Healthcare Science (Infection Science)"/>
    <s v="FT (Full time)"/>
    <x v="0"/>
    <s v=""/>
    <s v=""/>
    <s v="University of Sunderland"/>
    <s v="University of Sunderland"/>
    <s v="Education administrators"/>
    <x v="0"/>
  </r>
  <r>
    <x v="846"/>
    <s v="l7o2oYIzkN0RkHb9dfPU1/UFBDtl1jHXOxEj2vOB/myA0V0UPmrAax1n+C81GYMcD3mTNphKrmw0BmAXPkyqTQ=="/>
    <x v="322"/>
    <s v="SUN01587 - Diploma in Higher Education Paramedic Practice"/>
    <s v="Diploma in Higher Education Paramedic Practice"/>
    <s v="FT (Full time)"/>
    <x v="5"/>
    <s v=""/>
    <s v=""/>
    <s v="University of Sunderland"/>
    <s v="University of Sunderland"/>
    <s v="Aveen Croash"/>
    <x v="1"/>
  </r>
  <r>
    <x v="847"/>
    <s v="Tj+Nh+LH9v/e+Emt0GegoejnTCB/UpD/2RZKts24MqhCM38YxOeC5OK1b3RGhoD7CB3uxs03F6oTN4EwaHmGnw=="/>
    <x v="520"/>
    <s v="SUN01792 - BSc (Hons) in Paramedic Science and Out of Hospital Care"/>
    <s v="BSc (Hons) in Paramedic Science and Out of Hospital Care"/>
    <s v="FT (Full time)"/>
    <x v="5"/>
    <s v=""/>
    <s v=""/>
    <s v="University of Sunderland"/>
    <s v="University of Sunderland"/>
    <s v="John Archibald"/>
    <x v="0"/>
  </r>
  <r>
    <x v="848"/>
    <s v="jgJKsQIDAooMlgVSZzsL+r8a4k6ljxv17ci/kIm+4e0V4x7SInyLCduc0ZJtxvLbXvbmaaCJVmQMTHKC3S/SPQ=="/>
    <x v="521"/>
    <s v="SUN01825 - BSc (Hons) Healthcare Science Practice (Blood Science)"/>
    <s v="BSc (Hons) Healthcare Science Practice (Blood Science)"/>
    <s v="FT (Full time)"/>
    <x v="0"/>
    <s v=""/>
    <s v=""/>
    <s v="University of Sunderland"/>
    <s v="University of Sunderland"/>
    <s v="Kristina Simakova"/>
    <x v="0"/>
  </r>
  <r>
    <x v="849"/>
    <s v="DMUnDBO2Thor3+4xiJD9xA4o+oa9oNVY/ff22mdOkC3ZVYzqgmfazVrBsuZpHXFbAmGEIVu1hP/A+Zxwuw5VeQ=="/>
    <x v="522"/>
    <s v="SUN01826 - BSc (Hons) Healthcare Science Practice (Cellular Science)"/>
    <s v="BSc (Hons) Healthcare Science Practice (Cellular Science)"/>
    <s v="FT (Full time)"/>
    <x v="0"/>
    <s v=""/>
    <s v=""/>
    <s v="University of Sunderland"/>
    <s v="University of Sunderland"/>
    <s v="Kristina Simakova"/>
    <x v="0"/>
  </r>
  <r>
    <x v="850"/>
    <s v="YeNDxOcdpTIldIW9S/niGA2ELObB7dSsUYmJX9oYisSDIj8q53ABtbci3zZ8rPsFUKkPtZgubfdtQGjETqO9Rw=="/>
    <x v="523"/>
    <s v="SUN01827 - BSc (Hons) Healthcare Science Practice (Genetic Science)"/>
    <s v="BSc (Hons) Healthcare Science Practice (Genetic Science)"/>
    <s v="FT (Full time)"/>
    <x v="0"/>
    <s v=""/>
    <s v=""/>
    <s v="University of Sunderland"/>
    <s v="University of Sunderland"/>
    <s v="Kristina Simakova"/>
    <x v="0"/>
  </r>
  <r>
    <x v="851"/>
    <s v="ohEV5ViG0sYoExaW4HIYQsfjnDwUtc7ph2OhzGSr5WwBHiwVmgJdyeBnNgx2qOyB2+1OXgP9ytWT+TBtYK5wsg=="/>
    <x v="524"/>
    <s v="SUN01828 - BSc (Hons) Healthcare Science Practice (Infection Science)"/>
    <s v="BSc (Hons) Healthcare Science Practice (Infection Science)"/>
    <s v="FT (Full time)"/>
    <x v="0"/>
    <s v=""/>
    <s v=""/>
    <s v="University of Sunderland"/>
    <s v="University of Sunderland"/>
    <s v="Kristina Simakova"/>
    <x v="0"/>
  </r>
  <r>
    <x v="852"/>
    <s v="Jk8U8TMKoMkIhdDDk9smf5zrkRrhvzVRMvvrO6GZI45NSAjNBd6LJ3PRtUoy07Q1JQ1uCSl5NA+siogS7ts6tQ=="/>
    <x v="525"/>
    <s v="SUN02054 - BSc (Hons) in Occupational Therapy"/>
    <s v="BSc (Hons) in Occupational Therapy"/>
    <s v="FT (Full time)"/>
    <x v="12"/>
    <s v=""/>
    <s v=""/>
    <s v="University of Sunderland"/>
    <s v="University of Sunderland"/>
    <s v="John Archibald"/>
    <x v="0"/>
  </r>
  <r>
    <x v="853"/>
    <s v="qaOYP/TxXzRstq8pTYq1Bei9WmRr0FUQECBigkldgw8mKlRqcNlYM6YYxLxhbaOapOUOxJs8slva5JVWFugi0A=="/>
    <x v="526"/>
    <s v="SUN02056 - BSc (Hons) in Physiotherapy"/>
    <s v="BSc (Hons) in Physiotherapy"/>
    <s v="FT (Full time)"/>
    <x v="9"/>
    <s v=""/>
    <s v=""/>
    <s v="University of Sunderland"/>
    <s v="University of Sunderland"/>
    <s v="John Archibald"/>
    <x v="0"/>
  </r>
  <r>
    <x v="854"/>
    <s v="9brO9XeBitIR8Bxk+Fq1vPuQDdenWlqxZRwYt513asI38UMPIriiLbdi/YlQvGq1r71WHaN9DCMD4/k5tgw/FA=="/>
    <x v="527"/>
    <s v="SUN02268-Non-medical prescribing (Independent and Supplementary prescribing V300)"/>
    <s v="Non-medical prescribing (Independent and Supplementary prescribing V300)"/>
    <s v="PT (Part time)"/>
    <x v="1"/>
    <s v=""/>
    <s v="Independent Prescribing"/>
    <s v="University of Sunderland"/>
    <s v="University of Sunderland"/>
    <s v="Ann Faulkner"/>
    <x v="0"/>
  </r>
  <r>
    <x v="855"/>
    <s v="zvzTZIsOfVyMls1IhKgulnhdh1MnvVh/IdSVWr3PmF+ynAdDni/Ocf+04B2zE8TYTwvmQDTZ7WBnEpSYVEdG/Q=="/>
    <x v="508"/>
    <s v="SUR01218 - Doctorate in Clinical Psychology (PsychD)"/>
    <s v="Doctorate in Clinical Psychology (PsychD)"/>
    <s v="FT (Full time)"/>
    <x v="8"/>
    <s v="Clinical psychologist"/>
    <s v=""/>
    <s v="University of Surrey"/>
    <s v="University of Surrey"/>
    <s v="Education officers"/>
    <x v="0"/>
  </r>
  <r>
    <x v="856"/>
    <s v="iUfcwNd+9S51xSSGCJjFk1oHtzmLzjXWmXILOgbSRcQo8y5PxaH8oF7JhDBCe2Tg+nxQjWMKni0m1Kn/66mpqQ=="/>
    <x v="528"/>
    <s v="SUR01221 - Practitioner Doctorate in Psychotherapeutic and Counselling Psychology (PsychD)"/>
    <s v="Practitioner Doctorate in Psychotherapeutic and Counselling Psychology (PsychD)"/>
    <s v="FT (Full time)"/>
    <x v="8"/>
    <s v="Counselling psychologist"/>
    <s v=""/>
    <s v="University of Surrey"/>
    <s v="University of Surrey"/>
    <s v="Education officers"/>
    <x v="1"/>
  </r>
  <r>
    <x v="857"/>
    <s v="hIf4rnjbHWbZhATiMhFlKqZmsIWODAJvUZMHA+Z7/wgkmzsCTawOUlZM2g/aFZUxYlF860hu1BjJr605XAWytg=="/>
    <x v="529"/>
    <s v="SUR01228 - BSc (Hons) Paramedic Science "/>
    <s v="BSc (Hons) Paramedic Science"/>
    <s v="FT (Full time)"/>
    <x v="5"/>
    <s v=""/>
    <s v=""/>
    <s v="University of Surrey"/>
    <s v="University of Surrey"/>
    <s v="Education officers"/>
    <x v="0"/>
  </r>
  <r>
    <x v="858"/>
    <s v="5t4jUxhcomuhGI0Rhh4B4y6BmUIPGyvdr78avdjCNXS1LmojjsAL1LxKgrGvzxxKswfevZ7BXBb4MP3Aj0XzlQ=="/>
    <x v="246"/>
    <s v="SUR01423 - BSc (Hons) Nutrition/Dietetics"/>
    <s v="BSc (Hons) Nutrition/Dietetics"/>
    <s v="FT (Full time)"/>
    <x v="11"/>
    <s v=""/>
    <s v=""/>
    <s v="University of Surrey"/>
    <s v="University of Surrey"/>
    <s v="Education officers"/>
    <x v="0"/>
  </r>
  <r>
    <x v="859"/>
    <s v="50vsHqCKWx/KUQv3F5CV+OaCMIY+zBkwsXb+zbTqwzz2D06t+7d0TxIVqq3v7RHXCyrhDS4J5yNTpH0+l7iXEw=="/>
    <x v="35"/>
    <s v="SUR01424 - Dip HE Operating Department Practice"/>
    <s v="Dip HE Operating Department Practice"/>
    <s v="FT (Full time)"/>
    <x v="7"/>
    <s v=""/>
    <s v=""/>
    <s v="University of Surrey"/>
    <s v="University of Surrey"/>
    <s v="Education officers"/>
    <x v="1"/>
  </r>
  <r>
    <x v="860"/>
    <s v="5OhsH5vQoSVgGNfY3QxGQ050zbjNzFjz9xFAlrsRw9bWzrno7e9/ecxI8wk348N/jSno0/FD52YuN0MUhO9qyQ=="/>
    <x v="278"/>
    <s v="SUR01602 - PhD in Health Psychology with Stage 2 Training"/>
    <s v="PhD in Health Psychology with Stage 2 Training"/>
    <s v="FT (Full time)"/>
    <x v="8"/>
    <s v="Health psychologist"/>
    <s v=""/>
    <s v="University of Surrey"/>
    <s v="University of Surrey"/>
    <s v="Aveen Croash"/>
    <x v="0"/>
  </r>
  <r>
    <x v="861"/>
    <s v="ODB5hvo+CieDzQht/ryiTJNDnHugO7hYjwVy5Y9b2dIUFLENyUUO6hGNOSDXrCYfdiknF6AsIV+Bpt8wtGDUEg=="/>
    <x v="278"/>
    <s v="SUR01603 - PhD in Health Psychology with Stage 2 Training"/>
    <s v="PhD in Health Psychology with Stage 2 Training"/>
    <s v="PT (Part time)"/>
    <x v="8"/>
    <s v="Health psychologist"/>
    <s v=""/>
    <s v="University of Surrey"/>
    <s v="University of Surrey"/>
    <s v="Aveen Croash"/>
    <x v="0"/>
  </r>
  <r>
    <x v="862"/>
    <s v="TRPuzlo47atq6DeNxcTAwZ5uT0ogifTJsZx5lOTVYJTGTfy8mYZOIu5YunAgKib0mrH+DHRf1vo29LpZU5Fvmg=="/>
    <x v="530"/>
    <s v="SUR02126 - V300 Non-Medical Supplementary Prescribing"/>
    <s v="V300 Non-Medical Supplementary Prescribing"/>
    <s v="PT (Part time)"/>
    <x v="1"/>
    <s v=""/>
    <s v="Supplementary Prescribing"/>
    <s v="University of Surrey"/>
    <s v="University of Surrey"/>
    <s v="Sagitta Fernando"/>
    <x v="0"/>
  </r>
  <r>
    <x v="863"/>
    <s v="YQxUK9ImEJoq4tOjKh4zRmtWFTYiun/PH2sb8taeSACDHfVOdeJy8k5QzlV1yX9mejRuGPfv6vtjoCNwDbs2PA=="/>
    <x v="530"/>
    <s v="SUR02127 - V300 Non-Medical Independent and Supplementary Prescribing"/>
    <s v="V300 Non-Medical Independent and Supplementary Prescribing"/>
    <s v="PT (Part time)"/>
    <x v="1"/>
    <s v=""/>
    <s v="Supplementary Prescribing, Independent Prescribing"/>
    <s v="University of Surrey"/>
    <s v="University of Surrey"/>
    <s v="Sagitta Fernando"/>
    <x v="0"/>
  </r>
  <r>
    <x v="864"/>
    <s v="JxE5xKk5ACyXdELH6xNAsFJLSIxx8xlOGfQEOxuxvBWAWftEqhlqPKPbb3brFnzXAFOMM3oE8kpAaMlEYronIQ=="/>
    <x v="531"/>
    <s v="SWA00598 - PGCert Non-Medical Prescribing for Allied Health Professionals  "/>
    <s v="PGCert Non-Medical Prescribing for Allied Health Professionals "/>
    <s v="PT (Part time)"/>
    <x v="1"/>
    <s v=""/>
    <s v="Supplementary Prescribing"/>
    <s v="Swansea University"/>
    <s v="Swansea University"/>
    <s v="Education officers"/>
    <x v="0"/>
  </r>
  <r>
    <x v="865"/>
    <s v="7EFBQp19Xn41qpYW+vVOq3TxHetyHyFUD2JdVP3uMTt0X9jIpOzOS5/d8uDrI6qXutHAip3++dkmwJOhQiQhFA=="/>
    <x v="532"/>
    <s v="SWA01200 - BSc (Hons) Healthcare Science (Audiology)"/>
    <s v="BSc (Hons) Healthcare Science (Audiology)"/>
    <s v="FT (Full time)"/>
    <x v="6"/>
    <s v=""/>
    <s v=""/>
    <s v="Swansea University"/>
    <s v="Swansea University"/>
    <s v="Education officers"/>
    <x v="0"/>
  </r>
  <r>
    <x v="866"/>
    <s v="kSXB8WQZ0wlInmU0Ps+wnrkbvmxpXNvZIBBqwWpEl6OOVg2B683fn1hkahatW7XE9dIOSziLICWc/WmKOEfiPg=="/>
    <x v="468"/>
    <s v="SWA01230 - PGCert Non-Medical Prescribing for Allied Health Professionals "/>
    <s v="PGCert Non-Medical Prescribing for Allied Health Professionals"/>
    <s v="PT (Part time)"/>
    <x v="1"/>
    <s v=""/>
    <s v="Supplementary Prescribing, Independent Prescribing"/>
    <s v="Swansea University"/>
    <s v="Swansea University"/>
    <s v="Education officers"/>
    <x v="0"/>
  </r>
  <r>
    <x v="867"/>
    <s v="FnaiRKle4RLCc7p0kg16/x0nUJJ9vU2pqmDAugPlIR0jmsjJNqHhlwXtejnQb6xi9m6WPCT5D+sCthoTnl5U/w=="/>
    <x v="533"/>
    <s v="SWA01232 - DipHE Paramedic Science"/>
    <s v="DipHE Paramedic Science"/>
    <s v="FT (Full time)"/>
    <x v="5"/>
    <s v=""/>
    <s v=""/>
    <s v="Swansea University"/>
    <s v="Swansea University"/>
    <s v="Education officers"/>
    <x v="1"/>
  </r>
  <r>
    <x v="868"/>
    <s v="Jt+eqUQk3Sz8QCzOecuS6Th8Mu6il0o03s4kTj6i0ptR1EAoszk5l6QLHQvEZ0egrS3Eq7AB2KoW9Uu1lAdNoQ=="/>
    <x v="534"/>
    <s v="SWA01233 - Diploma Higher Education Paramedic Science for Emergency Medical Technicians"/>
    <s v="Diploma Higher Education Paramedic Science for Emergency Medical Technicians"/>
    <s v="PT (Part time)"/>
    <x v="5"/>
    <s v=""/>
    <s v=""/>
    <s v="Swansea University"/>
    <s v="Swansea University"/>
    <s v="Education officers"/>
    <x v="0"/>
  </r>
  <r>
    <x v="869"/>
    <s v="vAAq2dufOKckDhe+AmGDl20pRjLhOaWG0W/tTzlgCHw73aDPEksUtqmyzJFBCNJ2B6oiP39PWaXnCmFRh+4I0A=="/>
    <x v="535"/>
    <s v="SWA02240 - BSc (Hons) Paramedic Science"/>
    <s v="BSc (Hons) Paramedic Science"/>
    <s v="FT (Full time)"/>
    <x v="5"/>
    <s v=""/>
    <s v=""/>
    <s v="Swansea University"/>
    <s v="Swansea University"/>
    <s v="Sagitta Fernando"/>
    <x v="0"/>
  </r>
  <r>
    <x v="870"/>
    <s v="c3ca75QUmoDZri9PZVgin0pLUQr6+8Lrh9ZbSmYipzd+bYh0y7OoZF6GYJfqwOT+FyC3xFrBwSt4qY7VOxIosQ=="/>
    <x v="194"/>
    <s v="TAV01235 - Doctorate in Child, Community and Educational Psychology (D.Ch.Ed.Psych.)"/>
    <s v="Doctorate in Child, Community and Educational Psychology (D.Ch.Ed.Psych.)"/>
    <s v="FT (Full time)"/>
    <x v="8"/>
    <s v="Educational psychologist"/>
    <s v=""/>
    <s v="Tavistock and Portman NHS Foundation Trust"/>
    <s v="University of Essex"/>
    <s v="Education administrators"/>
    <x v="0"/>
  </r>
  <r>
    <x v="871"/>
    <s v="ydAsQiBIZjCZXkaUZSKXmUKk1gZNOBXBDnw/+2LPMZKPCONtYPImPFG0FxVTGYn4IqCIIxg7dddQnlGsn0oiTA=="/>
    <x v="20"/>
    <s v="TEE01240 - BSc (Hons) Paramedic Practice"/>
    <s v="BSc (Hons) Paramedic Practice"/>
    <s v="FT (Full time)"/>
    <x v="5"/>
    <s v=""/>
    <s v=""/>
    <s v="Teesside University"/>
    <s v="Teesside University"/>
    <s v="Education officers"/>
    <x v="0"/>
  </r>
  <r>
    <x v="872"/>
    <s v="Fzw/FQpzkQzy+Xt1CADH5JfW5ylmDRi2PjiN2sJv73F8lPts+TDmJM/LgEm2FZU7dEZzgeVrLLgGLktRs7y+jw=="/>
    <x v="60"/>
    <s v="TEE01243 - Doctorate in Counselling Psychology (DCounsPsy)"/>
    <s v="Doctorate in Counselling Psychology (DCounsPsy)"/>
    <s v="FT (Full time)"/>
    <x v="8"/>
    <s v="Counselling psychologist"/>
    <s v=""/>
    <s v="Teesside University"/>
    <s v="Teesside University"/>
    <s v="Education officers"/>
    <x v="0"/>
  </r>
  <r>
    <x v="873"/>
    <s v="zt9xCmBcSM1WS01FV3tIARg8YjAJzcSGF3gG35w4biHds2bDxgx6EtdUnmOBwDHP4/oV6N6dPnrJdGgcx6m2lA=="/>
    <x v="194"/>
    <s v="TEE01244 - Doctorate in Clinical Psychology (DclinPsy)"/>
    <s v="Doctorate in Clinical Psychology (DclinPsy)"/>
    <s v="FT (Full time)"/>
    <x v="8"/>
    <s v="Clinical psychologist"/>
    <s v=""/>
    <s v="Teesside University"/>
    <s v="Teesside University"/>
    <s v="Education officers"/>
    <x v="0"/>
  </r>
  <r>
    <x v="874"/>
    <s v="1lHwtirsXODisdZU+4vTIqw19T5mcdmtgSRtspH7218oT0Lyg7EvgixOA4dF1Fybn+mumFMtyk6MOvaF9WmfaA=="/>
    <x v="196"/>
    <s v="TEE01248 - BSc (Hons) Occupational Therapy"/>
    <s v="BSc (Hons) Occupational Therapy"/>
    <s v="FT (Full time)"/>
    <x v="12"/>
    <s v=""/>
    <s v=""/>
    <s v="Teesside University"/>
    <s v="Teesside University"/>
    <s v="Education officers"/>
    <x v="0"/>
  </r>
  <r>
    <x v="875"/>
    <s v="Yi9kCk3Jc9nPw0HGIFPfir/JZjXBdoyWKnI91tUqA8STsOoQdZTP8NaKvl7fNdUrk+1H4OIiX0vV7z/biP6DMQ=="/>
    <x v="109"/>
    <s v="TEE01250 - BSc (Hons) Physiotherapy"/>
    <s v="BSc (Hons) Physiotherapy"/>
    <s v="FT (Full time)"/>
    <x v="9"/>
    <s v=""/>
    <s v=""/>
    <s v="Teesside University"/>
    <s v="Teesside University"/>
    <s v="Education officers"/>
    <x v="0"/>
  </r>
  <r>
    <x v="876"/>
    <s v="093wa0JrXwhePmEdSO13oJry5lPgq9y4yUSzXTqEypFOa1Roe+mrLYhyooYqHE8PvNjxsaCE2DT5znv/Qtb0/w=="/>
    <x v="59"/>
    <s v="TEE01251 - BSc (Hons) Diagnostic Radiography"/>
    <s v="BSc (Hons) Diagnostic Radiography"/>
    <s v="FT (Full time)"/>
    <x v="3"/>
    <s v="Diagnostic radiographer"/>
    <s v=""/>
    <s v="Teesside University"/>
    <s v="Teesside University"/>
    <s v="Education officers"/>
    <x v="0"/>
  </r>
  <r>
    <x v="877"/>
    <s v="jFPQgX5ATWa8mruCuQYhhO+GH0Xsko71VGM9iYA3YBKwORzEPFd64W4r8ooVO52X0l04ribqg8p3rKYnq4b/Jg=="/>
    <x v="59"/>
    <s v="TEE01256 - MSc Diagnostic Radiography (Pre-registration)"/>
    <s v="MSc Diagnostic Radiography (Pre-registration)"/>
    <s v="FT (Full time)"/>
    <x v="3"/>
    <s v="Diagnostic radiographer"/>
    <s v=""/>
    <s v="Teesside University"/>
    <s v="Teesside University"/>
    <s v="Education officers"/>
    <x v="0"/>
  </r>
  <r>
    <x v="878"/>
    <s v="82AkwWsYrG59OO78oXbK+RVOCTjvFAfYYST8HPE3nTdrt24MtA+UxzGMadbZaDXC+OlVf+DmEMzEuYqQIWjH+A=="/>
    <x v="109"/>
    <s v="TEE01257 - MSc Physiotherapy (Pre-registration)"/>
    <s v="MSc Physiotherapy (Pre-registration)"/>
    <s v="FT (Full time)"/>
    <x v="9"/>
    <s v=""/>
    <s v=""/>
    <s v="Teesside University"/>
    <s v="Teesside University"/>
    <s v="Education officers"/>
    <x v="0"/>
  </r>
  <r>
    <x v="879"/>
    <s v="FQrxud/oVemWtVq1e+auKPYj0bAqAjc5lMDx2ovhEhdPgLjXgT3o0k6NB2RwXTMiQJ6yFTyL3B83GvZewaN2ZA=="/>
    <x v="536"/>
    <s v="TEE01259 - Pg Dip Diagnostic Radiography (Pre-registration)"/>
    <s v="Pg Dip Diagnostic Radiography (Pre-registration)"/>
    <s v="FT (Full time)"/>
    <x v="3"/>
    <s v="Diagnostic radiographer"/>
    <s v=""/>
    <s v="Teesside University"/>
    <s v="Teesside University"/>
    <s v="Education officers"/>
    <x v="1"/>
  </r>
  <r>
    <x v="880"/>
    <s v="Z7NhLRlPcCg0syY94IIIv+4q3T036Pihptp+WODQq/KgS4LWOE2hyCdmjRrbt6oXdz29aaqzkjFwKLYGpUVq8g=="/>
    <x v="8"/>
    <s v="TEE01267 - Advancing from Supplementary to Independent Prescribing"/>
    <s v="Advancing from Supplementary to Independent Prescribing"/>
    <s v="PT (Part time)"/>
    <x v="1"/>
    <s v=""/>
    <s v="Supplementary Prescribing, Independent Prescribing"/>
    <s v="Teesside University"/>
    <s v="Teesside University"/>
    <s v="Education officers"/>
    <x v="0"/>
  </r>
  <r>
    <x v="881"/>
    <s v="y0o2IP31xSPvE5UMi6RinJLPlR9zDsQsOyelbK4EX7+alQBcn1wkgUFstGtvp03lFHgR4gGnFkadc8648KGbGQ=="/>
    <x v="196"/>
    <s v="TEE01268 - MSc Occupational Therapy (Pre-registration)"/>
    <s v="MSc Occupational Therapy (Pre-registration)"/>
    <s v="FT (Full time)"/>
    <x v="12"/>
    <s v=""/>
    <s v=""/>
    <s v="Teesside University"/>
    <s v="Teesside University"/>
    <s v="Education officers"/>
    <x v="0"/>
  </r>
  <r>
    <x v="882"/>
    <s v="cKPo1G/Znkp07SCHNxvhZTviqcDNuhPt3zHHab8iArYIG8x2GDbTqWgGnTBffjUgrGgnIVjj+0VJitNIlNFmKA=="/>
    <x v="8"/>
    <s v="TEE01270 - Advancing Non Medical Prescribing (postgraduate)"/>
    <s v="Advancing Non Medical Prescribing (postgraduate)"/>
    <s v="PT (Part time)"/>
    <x v="1"/>
    <s v=""/>
    <s v="Supplementary Prescribing, Independent Prescribing"/>
    <s v="Teesside University"/>
    <s v="Teesside University"/>
    <s v="Education officers"/>
    <x v="0"/>
  </r>
  <r>
    <x v="883"/>
    <s v="YN7AFkoVyeVGkKUwgPep197ViDFKig4XWIRppoRaQr2g77xGY7+Ijltek24sIjNGEbLS+p4gOs201Et6b6GpRA=="/>
    <x v="8"/>
    <s v="TEE01271 - Non Medical Prescribing (undergraduate)"/>
    <s v="Non Medical Prescribing (undergraduate)"/>
    <s v="PT (Part time)"/>
    <x v="1"/>
    <s v=""/>
    <s v="Supplementary Prescribing, Independent Prescribing"/>
    <s v="Teesside University"/>
    <s v="Teesside University"/>
    <s v="Education officers"/>
    <x v="0"/>
  </r>
  <r>
    <x v="884"/>
    <s v="oWTTRjlabNmPLC8qOIDRhj6mHyDSuokkdyKzO2Hx2Muu5gYTejumhUqIx/lDZMPEUXwmmCJdgv+VBo/8Ph8YIw=="/>
    <x v="12"/>
    <s v="TEE01728 - BSc (Hons) Operating Department Practice Studies"/>
    <s v="BSc (Hons) Operating Department Practice Studies"/>
    <s v="FT (Full time)"/>
    <x v="7"/>
    <s v=""/>
    <s v=""/>
    <s v="Teesside University"/>
    <s v="Teesside University"/>
    <s v="Kristina Simakova"/>
    <x v="0"/>
  </r>
  <r>
    <x v="885"/>
    <s v="mWeXSnKCdISZRNCslN5S4ewRTzHkCPn+IyK6ABvmvG3T40jegtPvTJWg3yNjvPZRJSf7E0vDTW4HHvnrZux1Hw=="/>
    <x v="12"/>
    <s v="TEE01938-MSc Dietetics (Pre-Registration)"/>
    <s v="MSc Dietetics (Pre-Registration)"/>
    <s v="FTA (Full time accelerated)"/>
    <x v="11"/>
    <s v=""/>
    <s v=""/>
    <s v="Teesside University"/>
    <s v="Teesside University"/>
    <s v="Sagitta Fernando"/>
    <x v="0"/>
  </r>
  <r>
    <x v="886"/>
    <s v="QiA/dA4sHFOcZVnj8wf2iwL3uwk2pDnRzq6fHe0C3yFzqEFquiMfxgNi+D9bc2vr5jcl6TUq5uHyvZ8HwFkw3g=="/>
    <x v="12"/>
    <s v="TEE02216 - BSc (Hons) Operating Department Practice (Apprenticeship)"/>
    <s v="BSc (Hons) Operating Department Practice (Apprenticeship)"/>
    <s v="WBL (Work based learning)"/>
    <x v="7"/>
    <s v=""/>
    <s v=""/>
    <s v="Teesside University"/>
    <s v="Teesside University"/>
    <s v="Ann Faulkner"/>
    <x v="0"/>
  </r>
  <r>
    <x v="887"/>
    <s v="FBYeSBEvS+AfIGBh5CWcgEpkcmNcihy9wq/m2/0TeehtBu8Py40P9hnwdxRLcUIdxRyqtgJQs0VUyG1izMoxUg=="/>
    <x v="537"/>
    <s v="TEE02343 - BSc (Hons) Physiotherapy (Apprenticeship)"/>
    <s v="BSc (Hons) Physiotherapy (Apprenticeship)"/>
    <s v=""/>
    <x v="9"/>
    <s v=""/>
    <s v=""/>
    <s v="Teesside University"/>
    <s v="Teesside University"/>
    <s v="Ann Faulkner"/>
    <x v="2"/>
  </r>
  <r>
    <x v="888"/>
    <s v="s/faa80EIcpdxoc0A82+ngw7Vn6V/9KjNFQ7ckGSOt0LV24HOMkBxBEC0ZLJJEuVVgLHXZgjoUXMZKKGUfs1IA=="/>
    <x v="538"/>
    <s v="TEE02344 - BSc (Hons) Occupational Therapy (Apprenticeship)"/>
    <s v="BSc (Hons) Occupational Therapy (Apprenticeship)"/>
    <s v="WBL (Work based learning)"/>
    <x v="12"/>
    <s v=""/>
    <s v=""/>
    <s v="Teesside University"/>
    <s v="Teesside University"/>
    <s v="Ann Faulkner"/>
    <x v="2"/>
  </r>
  <r>
    <x v="889"/>
    <s v="ZmzDmyw+45zYiYa86t1Wf1BdpMHcgeU3vFHVShcW5LKrV4kp66EKC+icz6oBIcDP/phJDXWEGbc9xknuhLGY9w=="/>
    <x v="539"/>
    <s v="TEE02347 - BSc (Hons) Diagnostic Radiography (Apprenticeship)"/>
    <s v="BSc (Hons) Diagnostic Radiography (Apprenticeship)"/>
    <s v="WBL (Work based learning)"/>
    <x v="3"/>
    <s v="Diagnostic radiographer"/>
    <s v=""/>
    <s v="Teesside University"/>
    <s v="Teesside University"/>
    <s v="Sagitta Fernando"/>
    <x v="0"/>
  </r>
  <r>
    <x v="890"/>
    <s v="1x03f5wr8UMFgWhj5ksPzAZIDtiK9PwMsxeZU01NZk3ZdjkJj8qjgIa8H9naUtY5ESaEWMuaIHDl87F1eRyfPA=="/>
    <x v="540"/>
    <s v="TEE02385 - BSc (Hons) Paramedic Practice"/>
    <s v="BSc (Hons) Paramedic Practice"/>
    <s v="WBL (Work based learning)"/>
    <x v="5"/>
    <s v=""/>
    <s v=""/>
    <s v="Teesside University"/>
    <s v="Teesside University"/>
    <s v="Ann Faulkner"/>
    <x v="2"/>
  </r>
  <r>
    <x v="891"/>
    <s v="y4GKcUtIdbnv7T8JIQ54Z5e9IQC8A5dw0xIEkYxFQ1Pd5+MTEfinrviIgXKE3hGH/MIj9scJiPze8GSil6Koyg=="/>
    <x v="541"/>
    <s v="UCB02197 - BSc (Hons) Physiotherapy"/>
    <s v="BSc (Hons) Physiotherapy"/>
    <s v="FT (Full time)"/>
    <x v="9"/>
    <s v=""/>
    <s v=""/>
    <s v="University College Birmingham"/>
    <s v="University College Birmingham"/>
    <s v="Sagitta Fernando"/>
    <x v="0"/>
  </r>
  <r>
    <x v="892"/>
    <s v="YA6BONPS7I5wws1RyFt9w5Rkssv2lzAFzPLoYb/Bh26Ss+5rM2ZzN6pavei3IAFMgwPpxaaSBZE0YX3XQDr5YQ=="/>
    <x v="542"/>
    <s v="UCB02198 - BSc (Hons) Physiotherapy (Apprenticeship)"/>
    <s v="BSc (Hons) Physiotherapy (Apprenticeship)"/>
    <s v="WBL (Work based learning)"/>
    <x v="9"/>
    <s v=""/>
    <s v=""/>
    <s v="University College Birmingham"/>
    <s v="University College Birmingham"/>
    <s v="Sagitta Fernando"/>
    <x v="0"/>
  </r>
  <r>
    <x v="893"/>
    <s v="FRt2EyYuapTOwvZ3YPrKbjYUxBGZT5Gh7NRiREjUpC1oP4bRiUZz1cG9MsFsIJvAdDi8AXJa6/nuJtJk99S2Xg=="/>
    <x v="178"/>
    <s v="UCL00808 - MSc Audiological Science with Clinical Practice "/>
    <s v="MSc Audiological Science with Clinical Practice"/>
    <s v="FT (Full time)"/>
    <x v="6"/>
    <s v=""/>
    <s v=""/>
    <s v="University College London"/>
    <s v="University College London"/>
    <s v="Education officers"/>
    <x v="0"/>
  </r>
  <r>
    <x v="894"/>
    <s v="FCQDZKNGaS7kHBpQw3+OpIyLa+tk8d4Wc6MPMV5fMATu5z/oWbQI+h1b9sX5Jq7g1fTJl71Bl9TJL/R5ponvMQ=="/>
    <x v="323"/>
    <s v="UCL01309 - MSc Speech and Language Sciences"/>
    <s v="MSc Speech and Language Sciences"/>
    <s v="FT (Full time)"/>
    <x v="10"/>
    <s v=""/>
    <s v=""/>
    <s v="University College London"/>
    <s v="University College London"/>
    <s v="Education officers"/>
    <x v="0"/>
  </r>
  <r>
    <x v="895"/>
    <s v="bt6YG2lywjCpgZa7ApmbNcPFu2xhm6ZptzumRjbvYMYTjadmavnl8nJtazQYOppLyovDXII+TBKed2NqdBOiew=="/>
    <x v="178"/>
    <s v="UCL01310 - Postgraduate Diploma Audiological Science with Clinical Practice "/>
    <s v="Postgraduate Diploma Audiological Science with Clinical Practice"/>
    <s v="FT (Full time)"/>
    <x v="6"/>
    <s v=""/>
    <s v=""/>
    <s v="University College London"/>
    <s v="University College London"/>
    <s v="Education officers"/>
    <x v="0"/>
  </r>
  <r>
    <x v="896"/>
    <s v="i+peWeC9k0KCwCoU9iHmNx+Uh9AXIkFPOaSVFztqZLzNeaT48xdMfu4OWtyMk5a6E0681ICsrYRZ/QBj1jGkaA=="/>
    <x v="115"/>
    <s v="UCL01385 - Doctorate in Clinical Psychology (DclinPsych)"/>
    <s v="Doctorate in Clinical Psychology (DclinPsych)"/>
    <s v="FT (Full time)"/>
    <x v="8"/>
    <s v="Clinical psychologist"/>
    <s v=""/>
    <s v="University College London"/>
    <s v="University College London"/>
    <s v="Education officers"/>
    <x v="0"/>
  </r>
  <r>
    <x v="897"/>
    <s v="QAh2aFL35YqMS6tgQEVafyQaa+4EoyL5fbnGU1cnIu7iqhuclfLecNze88WTlf6DfhLK6bb5uTA2eTufHPQ19w=="/>
    <x v="444"/>
    <s v="UCL01386 - D.Ed.Psy Educational and Child Psychology"/>
    <s v="D.Ed.Psy Educational and Child Psychology"/>
    <s v="FT (Full time)"/>
    <x v="8"/>
    <s v="Educational psychologist"/>
    <s v=""/>
    <s v="University College London"/>
    <s v="University College London"/>
    <s v="Education officers"/>
    <x v="0"/>
  </r>
  <r>
    <x v="898"/>
    <s v="ZcITvsCFn9nZij/VTQ42voAN9NZch5ASz0rgLGIkZuDgcB6Na6RtIVM7GBs2wguxrj9SPdlMK9CtUSiVj97Yjg=="/>
    <x v="543"/>
    <s v="UCL02367 - MSc Orthoptics (pre-registration)"/>
    <s v="MSc Orthoptics (pre-registration)"/>
    <s v="FTA (Full time accelerated)"/>
    <x v="14"/>
    <s v=""/>
    <s v="POM - Sale / Supply (OR)"/>
    <s v="University College London"/>
    <s v="University College London"/>
    <s v="Sagitta Fernando"/>
    <x v="2"/>
  </r>
  <r>
    <x v="899"/>
    <s v="DaJBjW2H7FHb//C8EgCVWM7vX49NIcGOF6Ye9Q/HhzDrArNIiIHvIQadr3wQi2p5DGLllbdlFsqQ0jDmby4Ctw=="/>
    <x v="544"/>
    <s v="UCS01316 - BSc (Hons) Paramedic Science"/>
    <s v="BSc (Hons) Paramedic Science"/>
    <s v="FT (Full time)"/>
    <x v="5"/>
    <s v=""/>
    <s v=""/>
    <s v="University of Suffolk"/>
    <s v="University of Suffolk"/>
    <s v="Education administrators"/>
    <x v="0"/>
  </r>
  <r>
    <x v="900"/>
    <s v="N4T7pw7vfPFDT2PiqfCF/CH7tkIs/vx+SoX1+sqUBhdXnui//0vP+Fw0HeX0+oivSLAvtli82bWObNijMwAUWg=="/>
    <x v="468"/>
    <s v="UCS01317 - Non-Medical Independent and/or Supplementary Prescribing"/>
    <s v="Non-Medical Independent and/or Supplementary Prescribing"/>
    <s v="PT (Part time)"/>
    <x v="1"/>
    <s v=""/>
    <s v="Supplementary Prescribing, Independent Prescribing"/>
    <s v="University of Suffolk"/>
    <s v="University of Suffolk"/>
    <s v="Education administrators"/>
    <x v="0"/>
  </r>
  <r>
    <x v="901"/>
    <s v="R2kMsm89IOVfngX2S3GrLXwEo4tSxc9EswdLORLONS9SCNWGURjxNePsu0HhI0bDv/GGg5XqXQ/TcL0nCpWA6A=="/>
    <x v="545"/>
    <s v="UCS01318 - BSc (Hons) Radiotherapy and Oncology"/>
    <s v="BSc (Hons) Radiotherapy and Oncology"/>
    <s v="FT (Full time)"/>
    <x v="3"/>
    <s v="Therapeutic radiographer"/>
    <s v=""/>
    <s v="University of Suffolk"/>
    <s v="University of Suffolk"/>
    <s v="Education administrators"/>
    <x v="1"/>
  </r>
  <r>
    <x v="902"/>
    <s v="kWTqE+P7O+uEuLLx11pVICoB1fK7lT8aiu6AZiGo9p6uaWbBnBJmAh279fgVn5EXXGAC/rlsgdooqOPZC5ozFg=="/>
    <x v="468"/>
    <s v="UCS01320 - Non-Medical Supplementary Prescribing"/>
    <s v="Non-Medical Supplementary Prescribing"/>
    <s v="PT (Part time)"/>
    <x v="1"/>
    <s v=""/>
    <s v="Supplementary Prescribing"/>
    <s v="University of Suffolk"/>
    <s v="University of Suffolk"/>
    <s v="Education administrators"/>
    <x v="0"/>
  </r>
  <r>
    <x v="903"/>
    <s v="RRPvIK3EGoDgavLlV5VL+BfuaVyHZRcubMUEXN72p5FJcP1NOBQikArfyoiBKcyxrc0TmU7z3XF9jo4oQY+4KQ=="/>
    <x v="546"/>
    <s v="UCS01331 - BSc (Hons) Diagnostic Radiography"/>
    <s v="BSc (Hons) Diagnostic Radiography"/>
    <s v="FT (Full time)"/>
    <x v="3"/>
    <s v="Diagnostic radiographer"/>
    <s v=""/>
    <s v="University of Suffolk"/>
    <s v="University of Suffolk"/>
    <s v="Education administrators"/>
    <x v="0"/>
  </r>
  <r>
    <x v="904"/>
    <s v="ndvggX2V3LZCMNLFKoiw8WJHgJBK0Q3Bu0mK+XDrZEIwj5AmzUJdAYK5SJJ76k9UyL22dAPdUV93qy6vDgnUGw=="/>
    <x v="29"/>
    <s v="UCS01774 - BSc (Hons) Operating Department Practice"/>
    <s v="BSc (Hons) Operating Department Practice"/>
    <s v="FT (Full time)"/>
    <x v="7"/>
    <s v=""/>
    <s v=""/>
    <s v="University of Suffolk"/>
    <s v="University of Suffolk"/>
    <s v="Kristina Simakova"/>
    <x v="0"/>
  </r>
  <r>
    <x v="905"/>
    <s v="rBblJuTRPBwNJ/iM1PD+2eR7ZPMyrmiEh+w7FtgEJ9SCWOeU1wkgBDh1pS3d/NSJLhVnKNtPg7cN3qYYZx6ilQ=="/>
    <x v="547"/>
    <s v="UCS02279 - BSc (Hons) Therapeutic Radiography"/>
    <s v="BSc (Hons) Therapeutic Radiography"/>
    <s v="FT (Full time)"/>
    <x v="3"/>
    <s v="Therapeutic radiographer"/>
    <s v=""/>
    <s v="University of Suffolk"/>
    <s v="University of Suffolk"/>
    <s v="Ann Faulkner"/>
    <x v="0"/>
  </r>
  <r>
    <x v="906"/>
    <s v="0QdMggh9Bg7KAmTxP2tvvgrzw0GKgMkzq73mYtqJX8wLX8as+fVG/FHuh8cBun4SXOPdbsEdMw/SRrRh9B/YUQ=="/>
    <x v="240"/>
    <s v="UEA00383 - Doctorate in Clinical Psychology (ClinPsyD)"/>
    <s v="Doctorate in Clinical Psychology (ClinPsyD)"/>
    <s v="FT (Full time)"/>
    <x v="8"/>
    <s v="Clinical psychologist"/>
    <s v=""/>
    <s v="University of East Anglia"/>
    <s v="University of East Anglia"/>
    <s v="Education administrators"/>
    <x v="0"/>
  </r>
  <r>
    <x v="907"/>
    <s v="H+zqB78/eSPQBq99iREzrJDoDdntDEOOrohgwzwgNh6zwKWjcKAM84mIS56R+KbJEqTfeox2xbtWE7tBOyavTw=="/>
    <x v="548"/>
    <s v="UEA01321 - BSc (Hons) Paramedic Science"/>
    <s v="BSc (Hons) Paramedic Science"/>
    <s v="FT (Full time)"/>
    <x v="5"/>
    <s v=""/>
    <s v=""/>
    <s v="University of East Anglia"/>
    <s v="University of East Anglia"/>
    <s v="Education administrators"/>
    <x v="0"/>
  </r>
  <r>
    <x v="908"/>
    <s v="bqyjcT7IE5SKpU/JB3OMwe2XoldAKynH14JSf8D4jMKIl37KSYp0t2dMvU/7RK8m21mD6GfaQiqb/RsKFfMydw=="/>
    <x v="549"/>
    <s v="UEA01322 - DipHE Paramedic Science"/>
    <s v="DipHE Paramedic Science"/>
    <s v="FT (Full time)"/>
    <x v="5"/>
    <s v=""/>
    <s v=""/>
    <s v="University of East Anglia"/>
    <s v="University of East Anglia"/>
    <s v="Education administrators"/>
    <x v="1"/>
  </r>
  <r>
    <x v="909"/>
    <s v="xIkKBZn4w1oFwCpxszq6M8AZtWsF2UecMUMDp+1BARqr6h7pxhu0YRl0L37V+YpujteEL6/TxErO6OGqM1dy4w=="/>
    <x v="550"/>
    <s v="UEA01324 - BSc (Hons) Physiotherapy"/>
    <s v="BSc (Hons) Physiotherapy"/>
    <s v="FT (Full time)"/>
    <x v="9"/>
    <s v=""/>
    <s v=""/>
    <s v="University of East Anglia"/>
    <s v="University of East Anglia"/>
    <s v="Education administrators"/>
    <x v="0"/>
  </r>
  <r>
    <x v="910"/>
    <s v="YHXLwX2SAc9iHBhxcYmDVBKwh01+ToyZoP36pg7u849AAuYyfyDQNB3eaxYKgT8faRna+GWDBT9jVC7YXvPCfg=="/>
    <x v="155"/>
    <s v="UEA01325 - BSc (Hons) Occupational Therapy"/>
    <s v="BSc (Hons) Occupational Therapy"/>
    <s v="FT (Full time)"/>
    <x v="12"/>
    <s v=""/>
    <s v=""/>
    <s v="University of East Anglia"/>
    <s v="University of East Anglia"/>
    <s v="Education administrators"/>
    <x v="0"/>
  </r>
  <r>
    <x v="911"/>
    <s v="kk7ApURPeF2McC+hBiiMt6V0RO/rxZzHoFfeAdglQzKjbAWgObKBwi38/pOpSsL/XesgA9cV19UiwjuMaFoO1g=="/>
    <x v="551"/>
    <s v="UEA01326 - BSc (Hons) Speech and Language Therapy"/>
    <s v="BSc (Hons) Speech and Language Therapy"/>
    <s v="FT (Full time)"/>
    <x v="10"/>
    <s v=""/>
    <s v=""/>
    <s v="University of East Anglia"/>
    <s v="University of East Anglia"/>
    <s v="Education administrators"/>
    <x v="0"/>
  </r>
  <r>
    <x v="912"/>
    <s v="I4cDE9w0Z19gP2lBnmNSOqikUuAWN3LEIpzGrEWzTDfUZLAnrpNS28FeBvq4A020xh6+QJLqDALRaaoRAtagWg=="/>
    <x v="29"/>
    <s v="UEA01327 - DipHE Operating Department Practice"/>
    <s v="DipHE Operating Department Practice"/>
    <s v="FT (Full time)"/>
    <x v="7"/>
    <s v=""/>
    <s v=""/>
    <s v="University of East Anglia"/>
    <s v="University of East Anglia"/>
    <s v="Education administrators"/>
    <x v="0"/>
  </r>
  <r>
    <x v="913"/>
    <s v="KuWwB3llq+5EEK0f9e+Soz+gUA7aXmm5U1BnsuKVfEH7lnFliTPqp/wkHKSJRSDCa2dvcJThS8ngJT8iovFLFA=="/>
    <x v="155"/>
    <s v="UEA01329 - MSc Occupational Therapy (Pre-registration)"/>
    <s v="MSc Occupational Therapy (Pre-registration)"/>
    <s v="FT (Full time)"/>
    <x v="12"/>
    <s v=""/>
    <s v=""/>
    <s v="University of East Anglia"/>
    <s v="University of East Anglia"/>
    <s v="Education administrators"/>
    <x v="0"/>
  </r>
  <r>
    <x v="914"/>
    <s v="LYeFz3abNpH1UFEgsnAHPWA8y5bCb0wVKMt5ZDWL7TG1c/dSfe6C42S3fGDw647KnhqD+NVyvqm35PlIjym/ZA=="/>
    <x v="550"/>
    <s v="UEA01330 - MSc Physiotherapy"/>
    <s v="MSc Physiotherapy"/>
    <s v="FT (Full time)"/>
    <x v="9"/>
    <s v=""/>
    <s v=""/>
    <s v="University of East Anglia"/>
    <s v="University of East Anglia"/>
    <s v="Education administrators"/>
    <x v="0"/>
  </r>
  <r>
    <x v="915"/>
    <s v="eSTnSy3xKIpsV8KWd0Bk9Zv3OMW6givM+jdN2WsufEB4ZvkBLn0cKgg+e4pz84WFsPP6ES+VKN4Ij28GFZbjBw=="/>
    <x v="552"/>
    <s v="UEA01895 - Doctorate in Educational Psychology - EdPsyD"/>
    <s v="Doctorate in Educational Psychology - EdPsyD"/>
    <s v="FT (Full time)"/>
    <x v="8"/>
    <s v="Educational psychologist"/>
    <s v=""/>
    <s v="University of East Anglia"/>
    <s v="University of East Anglia"/>
    <s v="Sagitta Fernando"/>
    <x v="0"/>
  </r>
  <r>
    <x v="916"/>
    <s v="ItJ7XmAfGrI0wfr7w7tpKuVWglNjswCY2hPi3Vs9nd9mvHsv6XqBQiFl3CbIUgYAXXWd78gYJTpE2ISNYS8EHQ=="/>
    <x v="553"/>
    <s v="UEA02043 - Independent Prescribing for PA, PH and TRad FEHQ Level 6 "/>
    <s v="Independent Prescribing for PA, PH and TRad FEHQ Level 6"/>
    <s v="PT (Part time)"/>
    <x v="1"/>
    <s v=""/>
    <s v="Supplementary Prescribing, Independent Prescribing"/>
    <s v="University of East Anglia"/>
    <s v="University of East Anglia"/>
    <s v="Ann Faulkner"/>
    <x v="1"/>
  </r>
  <r>
    <x v="917"/>
    <s v="0aY5cLqWO/+dxIr5TmrypdM0R/iUax7NBXwmKkRhI0k72ctQBRTNWSjUuCzcJIImFDqDksZhSBR3z2ttrdVUkA=="/>
    <x v="554"/>
    <s v="UEA02044-Independent and Supplementary Prescribing for PA, PH and TRad"/>
    <s v="Independent and Supplementary Prescribing for PA, PH and TRad"/>
    <s v="PT (Part time)"/>
    <x v="1"/>
    <s v=""/>
    <s v="Supplementary Prescribing, Independent Prescribing"/>
    <s v="University of East Anglia"/>
    <s v="University of East Anglia"/>
    <s v="Ann Faulkner"/>
    <x v="0"/>
  </r>
  <r>
    <x v="918"/>
    <s v="DftI8pzEbpWvsM5iNPqpEkqKtjt0JAb1vFL7SInbDSwNzozcFjesIqB9hpCPEk5nPuZhiPqhQZ6oZYij6UKkuw=="/>
    <x v="555"/>
    <s v="UEA02100-BSc (Hons) Occupational Therapy Degree Apprenticeship"/>
    <s v="BSc (Hons) Occupational Therapy Degree Apprenticeship"/>
    <s v="FLX (Flexible)"/>
    <x v="12"/>
    <s v=""/>
    <s v=""/>
    <s v="University of East Anglia"/>
    <s v="University of East Anglia"/>
    <s v="Ann Faulkner"/>
    <x v="0"/>
  </r>
  <r>
    <x v="919"/>
    <s v="dMvyGBBs53rYUMYaBQMC/w1o17nKE01+gBMCzinzJu377dfbUZclK3+zZotU8ynVE2KTk3RgvC2IM7o1En1/4Q=="/>
    <x v="556"/>
    <s v="UEA02249 - MSci Speech and Language Therapy"/>
    <s v="MSci Speech and Language Therapy"/>
    <s v="FT (Full time)"/>
    <x v="10"/>
    <s v=""/>
    <s v=""/>
    <s v="University of East Anglia"/>
    <s v="University of East Anglia"/>
    <s v="Sagitta Fernando"/>
    <x v="0"/>
  </r>
  <r>
    <x v="920"/>
    <s v="rTxXqP7F878GraLlhsdxprPdOe6mCYs8n1r/28MdKkfwG3poualPTuZO8jhKyhSfOHNoK6DRb3UtGi4b2zNXWQ=="/>
    <x v="557"/>
    <s v="UEA02333 - BSc (Hons) Operating Department Practice"/>
    <s v="BSc (Hons) Operating Department Practice"/>
    <s v="FT (Full time)"/>
    <x v="7"/>
    <s v=""/>
    <s v=""/>
    <s v="University of East Anglia"/>
    <s v="University of East Anglia"/>
    <s v="Ann Faulkner"/>
    <x v="2"/>
  </r>
  <r>
    <x v="921"/>
    <s v="huG2wsuj3xFgATbtdkMtBkcZ8jdxWtqVBwkBMPuLbZzJI3yIZeD4sHNc6zdSXP9PnQ39ZniPSnqL6aqvuvI95g=="/>
    <x v="558"/>
    <s v="UEL00388 - Doctorate in Clinical Psychology (DClinPsy)"/>
    <s v="Doctorate in Clinical Psychology (DClinPsy)"/>
    <s v="FT (Full time)"/>
    <x v="8"/>
    <s v="Clinical psychologist"/>
    <s v=""/>
    <s v="University of East London"/>
    <s v="University of East London"/>
    <s v="Education administrators"/>
    <x v="0"/>
  </r>
  <r>
    <x v="922"/>
    <s v="+G9/favxEM7DPBd+8KqDkutALZu4XZ6H2fMTPC5VUSIdFdG37g+lnEYZkFhU/TtXy8JzbGeydJgAy7UH50iTyQ=="/>
    <x v="342"/>
    <s v="UEL00389 - Professional Doctorate in Educational and Child Psychology (D.Ed.Ch.Psych)"/>
    <s v="Professional Doctorate in Educational and Child Psychology (D.Ed.Ch.Psych)"/>
    <s v="FT (Full time)"/>
    <x v="8"/>
    <s v="Educational psychologist"/>
    <s v=""/>
    <s v="University of East London"/>
    <s v="University of East London"/>
    <s v="Education administrators"/>
    <x v="0"/>
  </r>
  <r>
    <x v="923"/>
    <s v="hvbqiKMhJv/Dj0XoMGBXlzG4H2T8wbFzwknt4VgJn07VaIZNDEGlAbz6jZ/wVOMbinyjzJ+zNdDhl321DUInYQ=="/>
    <x v="115"/>
    <s v="UEL01341 - Professional Doctorate in Counselling Psychology"/>
    <s v="Professional Doctorate in Counselling Psychology"/>
    <s v="FT (Full time)"/>
    <x v="8"/>
    <s v="Counselling psychologist"/>
    <s v=""/>
    <s v="University of East London"/>
    <s v="University of East London"/>
    <s v="Education administrators"/>
    <x v="0"/>
  </r>
  <r>
    <x v="924"/>
    <s v="mDLQjEop/TFYl34E8EtWIYSSq2NDj26DFjIbD1MEKhqEV96t66sKanhgxkyNIF2R62gvoXd0aUjxpgfO3x8E7Q=="/>
    <x v="559"/>
    <s v="UEL01343 - BSc (Hons) Podiatry"/>
    <s v="BSc (Hons) Podiatry"/>
    <s v="FT (Full time)"/>
    <x v="13"/>
    <s v=""/>
    <s v="POM – Administration, POM - Sale / Supply (CH)"/>
    <s v="University of East London"/>
    <s v="University of East London"/>
    <s v="Education administrators"/>
    <x v="0"/>
  </r>
  <r>
    <x v="925"/>
    <s v="5+pnTRIqASt1iKSzOCJSK0CXau2F9h1uffE5U1RdvBn35hD6PiAtnGfnmF0Dgzl+38/i+DQmz6Rg3q8SYnqqEA=="/>
    <x v="559"/>
    <s v="UEL01344 - BSc (Hons) Physiotherapy"/>
    <s v="BSc (Hons) Physiotherapy"/>
    <s v="FT (Full time)"/>
    <x v="9"/>
    <s v=""/>
    <s v=""/>
    <s v="University of East London"/>
    <s v="University of East London"/>
    <s v="Education administrators"/>
    <x v="0"/>
  </r>
  <r>
    <x v="926"/>
    <s v="ZV2W9Jzs3Fc8xhHazxa2CO2alSUwyLOLuwhHylWf14kQ2qLX5sDxBWnwqyGtRQB4QUDGjgG+DNox1JQ1faJfLw=="/>
    <x v="560"/>
    <s v="UEL02332-BSc (Hons) Occupational Therapy via apprenticeship"/>
    <s v="BSc (Hons) Occupational Therapy via apprenticeship"/>
    <s v="WBL (Work based learning)"/>
    <x v="12"/>
    <s v=""/>
    <s v=""/>
    <s v="University of East London"/>
    <s v="University of East London"/>
    <s v="Sagitta Fernando"/>
    <x v="2"/>
  </r>
  <r>
    <x v="927"/>
    <s v="mtZrwLUFYQP+XvF/OK70/ykr20LWK/kAPZgeXuGAp9wlT3EVO9vcAB9WcDDijSn4TUlUMA7KU3cyxoXMYqzy7w=="/>
    <x v="561"/>
    <s v="UEL02350 - BSc (Hons) Podiatry Degree Apprenticeship"/>
    <s v="BSc (Hons) Podiatry Degree Apprenticeship"/>
    <s v="WBL (Work based learning)"/>
    <x v="13"/>
    <s v=""/>
    <s v="POM – Administration, POM - Sale / Supply (CH)"/>
    <s v="University of East London"/>
    <s v="University of East London"/>
    <s v="Sagitta Fernando"/>
    <x v="0"/>
  </r>
  <r>
    <x v="928"/>
    <s v="JCI9PLMZouLgebq5KNZBZ6ldvGWbPDf7uJZhVxfJqY9a1mjk3+gR0pQWmf0Jg5HGRCHjS+TrKQA/KE9p0uAtVA=="/>
    <x v="562"/>
    <s v="UEL02351 - BSc (Hons) Physiotherapy Degree Apprenticeship"/>
    <s v="BSc (Hons) Physiotherapy Degree Apprenticeship"/>
    <s v="WBL (Work based learning)"/>
    <x v="9"/>
    <s v=""/>
    <s v=""/>
    <s v="University of East London"/>
    <s v="University of East London"/>
    <s v="Sagitta Fernando"/>
    <x v="0"/>
  </r>
  <r>
    <x v="929"/>
    <s v="hV6YHn2qv+9f+ImN+fKpzaGD5+ans4zT2Tvqp8/aOE7ALZDHyH9920k6wWk0qM+sZv8Fl2I6GxDA4lJom8tfXw=="/>
    <x v="563"/>
    <s v="UHI01960-V300 – Nurse Independent/Supplementary Prescriber"/>
    <s v="V300 – Nurse Independent/Supplementary Prescriber"/>
    <s v="PT (Part time)"/>
    <x v="1"/>
    <s v=""/>
    <s v="Supplementary Prescribing, Independent Prescribing"/>
    <s v="University of the Highlands and Islands"/>
    <s v="University of the Highlands and Islands"/>
    <s v="John Archibald"/>
    <x v="0"/>
  </r>
  <r>
    <x v="930"/>
    <s v="zGxwG/og1OGL2EjB83fH5f4areocZRlwGrLffFBCq0V0dzIsQp+t4lGZPs0YdQ52e73JJH1ov4xzlOcuen3yFg=="/>
    <x v="198"/>
    <s v="ULS01361 - Pharmacotherapeutics in Prescribing"/>
    <s v="Pharmacotherapeutics in Prescribing"/>
    <s v="PT (Part time)"/>
    <x v="1"/>
    <s v=""/>
    <s v="POM - Sale / Supply (CH)"/>
    <s v="University of Ulster"/>
    <s v="University of Ulster"/>
    <s v="Education administrators"/>
    <x v="0"/>
  </r>
  <r>
    <x v="931"/>
    <s v="YnLK2mnqwG2R4XRScAgi0idzykYHCWjRkqw/S4IUkVYtfljpZzsrgVlA3GkAAQdUfAg9OUD+uIDUMTOS4L93dA=="/>
    <x v="59"/>
    <s v="ULS01362 - BSc (Hons) Diagnostic Radiography and Imaging"/>
    <s v="BSc (Hons) Diagnostic Radiography and Imaging"/>
    <s v="FT (Full time)"/>
    <x v="3"/>
    <s v="Diagnostic radiographer"/>
    <s v=""/>
    <s v="University of Ulster"/>
    <s v="University of Ulster"/>
    <s v="Education administrators"/>
    <x v="0"/>
  </r>
  <r>
    <x v="932"/>
    <s v="+BNNnCPPVy5NEqH1M0Sg7pTqTYKBd8C89y1sno9gmixHqbotWFqNhWPTGKkI9w4uzpBYcDpwjCjvXU58MR+kog=="/>
    <x v="361"/>
    <s v="ULS01363 - BSc (Hons) Radiotherapy and Oncology"/>
    <s v="BSc (Hons) Radiotherapy and Oncology"/>
    <s v="FT (Full time)"/>
    <x v="3"/>
    <s v="Therapeutic radiographer"/>
    <s v=""/>
    <s v="University of Ulster"/>
    <s v="University of Ulster"/>
    <s v="Education administrators"/>
    <x v="0"/>
  </r>
  <r>
    <x v="933"/>
    <s v="6VEmJqyqa+VurEZtdYDk4araZhwOjV4wyxwoqKh5/xMWcQhtz5TVsfsymx+DN4fCYoUY49zVzOM2czf/ssl0mg=="/>
    <x v="198"/>
    <s v="ULS01364 - Certificate in Medicines Management (Conversion to Independent Prescribing)"/>
    <s v="Certificate in Medicines Management (Conversion to Independent Prescribing)"/>
    <s v="PT (Part time)"/>
    <x v="1"/>
    <s v=""/>
    <s v="Supplementary Prescribing, Independent Prescribing, POM - Sale / Supply (CH)"/>
    <s v="University of Ulster"/>
    <s v="University of Ulster"/>
    <s v="Education administrators"/>
    <x v="0"/>
  </r>
  <r>
    <x v="934"/>
    <s v="lsBW+wUOuQ5/mQk02sOFzOpunDRTiLuWN/1mTXUl5tQqRQwmYc4AbAwtOFSiEO9kByUW5pePmg2fnqIoCHeVkA=="/>
    <x v="564"/>
    <s v="ULS01367 - BSc (Hons) Dietetics"/>
    <s v="BSc (Hons) Dietetics"/>
    <s v="FT (Full time)"/>
    <x v="11"/>
    <s v=""/>
    <s v=""/>
    <s v="University of Ulster"/>
    <s v="University of Ulster"/>
    <s v="Education administrators"/>
    <x v="0"/>
  </r>
  <r>
    <x v="935"/>
    <s v="2TI0hyOvD3MmMJ9+sewgFxdLHCPEOP5PxhbrzjlsasgoTdQ5y58g/bLZYz/ChYBJBWgiP3EMy3xLzlYfzzXEJg=="/>
    <x v="565"/>
    <s v="ULS01368 - BSc (Hons) Biomedical Science with DPP (Pathology)"/>
    <s v="BSc (Hons) Biomedical Science with DPP (Pathology)"/>
    <s v="FT (Full time)"/>
    <x v="0"/>
    <s v=""/>
    <s v=""/>
    <s v="University of Ulster"/>
    <s v="University of Ulster"/>
    <s v="Education administrators"/>
    <x v="0"/>
  </r>
  <r>
    <x v="936"/>
    <s v="A3Pr4HyxqdwpLRQ6ALHbM1l/T1eC9pMV35WfEcoy64riRyVH2DhOqAPuycoa+DyD/xIZtD+EcemA/t2aNoWMBA=="/>
    <x v="208"/>
    <s v="ULS01369 - BSc (Hons) Occupational Therapy"/>
    <s v="BSc (Hons) Occupational Therapy"/>
    <s v="FT (Full time)"/>
    <x v="12"/>
    <s v=""/>
    <s v=""/>
    <s v="University of Ulster"/>
    <s v="University of Ulster"/>
    <s v="Education administrators"/>
    <x v="0"/>
  </r>
  <r>
    <x v="937"/>
    <s v="JyDYJdbt4QRB7tVsm9h0vU7Ghf683IApZgMbjTpXTHZVXAv5sp2ho5Kgo4f31soJWee11AbaPJ1e16UOhonCAA=="/>
    <x v="233"/>
    <s v="ULS01370 - BSc (Hons) Physiotherapy"/>
    <s v="BSc (Hons) Physiotherapy"/>
    <s v="FT (Full time)"/>
    <x v="9"/>
    <s v=""/>
    <s v=""/>
    <s v="University of Ulster"/>
    <s v="University of Ulster"/>
    <s v="Education administrators"/>
    <x v="0"/>
  </r>
  <r>
    <x v="938"/>
    <s v="wt7CL4JbRYZFiE7aMs78XnmSxhlNhRYgXoCunTPSUP06o7tTSFBflL7FqG5En9ROAwkfvJd4F1K/QAMQawCfFg=="/>
    <x v="361"/>
    <s v="ULS01371 - BSc (Hons) Podiatry"/>
    <s v="BSc (Hons) Podiatry"/>
    <s v="FT (Full time)"/>
    <x v="13"/>
    <s v=""/>
    <s v="POM – Administration, POM - Sale / Supply (CH)"/>
    <s v="University of Ulster"/>
    <s v="University of Ulster"/>
    <s v="Education administrators"/>
    <x v="0"/>
  </r>
  <r>
    <x v="939"/>
    <s v="a52Ax3WjuhNbqUyUZ7GTPAzqRJyI1nNti+fBcBtd/3zmCsgOhXP6ljvGOVtcQg2oJ05ble/Z5PT4EDswPwnj8A=="/>
    <x v="353"/>
    <s v="ULS01374 - BSc (Hons) Speech and Language Therapy"/>
    <s v="BSc (Hons) Speech and Language Therapy"/>
    <s v="FT (Full time)"/>
    <x v="10"/>
    <s v=""/>
    <s v=""/>
    <s v="University of Ulster"/>
    <s v="University of Ulster"/>
    <s v="Education administrators"/>
    <x v="0"/>
  </r>
  <r>
    <x v="940"/>
    <s v="2wtEsUXPe7+DrXBW8VihLtFvolje+VHrcVwxBQBUCyL6juPXlNNeMEIEelqqGQ5jHIs0S1Hgl15sk3Ap/9pqeQ=="/>
    <x v="566"/>
    <s v="ULS01375 - MSc Dietetics"/>
    <s v="MSc Dietetics"/>
    <s v="FT (Full time)"/>
    <x v="11"/>
    <s v=""/>
    <s v=""/>
    <s v="University of Ulster"/>
    <s v="University of Ulster"/>
    <s v="Education administrators"/>
    <x v="0"/>
  </r>
  <r>
    <x v="941"/>
    <s v="aWSDeU0PXamREJUzfCcMKz5gjKlYiivoPXTOjRXRgkvVnEzlfHtd0GU2xEMzbdPyIlJ/aK/HJ3R8pn7QWPNNHg=="/>
    <x v="566"/>
    <s v="ULS01377 - Pg Dip Dietetics"/>
    <s v="Pg Dip Dietetics"/>
    <s v="FT (Full time)"/>
    <x v="11"/>
    <s v=""/>
    <s v=""/>
    <s v="University of Ulster"/>
    <s v="University of Ulster"/>
    <s v="Education administrators"/>
    <x v="0"/>
  </r>
  <r>
    <x v="942"/>
    <s v="sCYwlI3hbpS/YD1K2x/dLbGjGk5NQ+jT5T4An563F4gVQUWmne2S8zIF4WncZVz17RUB3gOB90nv/LTgKvFUsQ=="/>
    <x v="198"/>
    <s v="ULS01378 - Postgraduate Certificate in Medicines Management (Independent and Supplementary Prescribing)"/>
    <s v="Postgraduate Certificate in Medicines Management (Independent and Supplementary Prescribing)"/>
    <s v="PT (Part time)"/>
    <x v="1"/>
    <s v=""/>
    <s v="Supplementary Prescribing, Independent Prescribing, POM - Sale / Supply (CH)"/>
    <s v="University of Ulster"/>
    <s v="University of Ulster"/>
    <s v="Education administrators"/>
    <x v="0"/>
  </r>
  <r>
    <x v="943"/>
    <s v="zujhQpKFD0XZRXldTSrb+CPhI6Dlj2WmV8QFmXpfdSAzhcFOLgFV/inJGc7zUq3tlqO3pjVHq1t0QodJJxuPLg=="/>
    <x v="198"/>
    <s v="ULS01379 - Postgraduate Certificate in Medicines Management (Supplementary Prescribing)"/>
    <s v="Postgraduate Certificate in Medicines Management (Supplementary Prescribing)"/>
    <s v="PT (Part time)"/>
    <x v="1"/>
    <s v=""/>
    <s v="Supplementary Prescribing, POM - Sale / Supply (CH)"/>
    <s v="University of Ulster"/>
    <s v="University of Ulster"/>
    <s v="Education administrators"/>
    <x v="0"/>
  </r>
  <r>
    <x v="944"/>
    <s v="06WsFG5UtB+0xFqi9Yx8lvQV0jGf07umPvvtc06P9mQbt6REDU0/MpgYNhWDmMSPOy7ALjvGnhBglNKzZGkwCw=="/>
    <x v="233"/>
    <s v="ULS01869 - MSc Art Therapy"/>
    <s v="MSc Art Therapy"/>
    <s v="FT (Full time)"/>
    <x v="4"/>
    <s v="Art therapy"/>
    <s v=""/>
    <s v="University of Ulster"/>
    <s v="University of Ulster"/>
    <s v="John Archibald"/>
    <x v="0"/>
  </r>
  <r>
    <x v="945"/>
    <s v="PVwmt2x8UttpP5Xciye4r9ERhFt4aQFdx/yD3G97ejai5LFy+hMfT/qe88it7Mha55v9GWZHMeOdobDyT+H2Ww=="/>
    <x v="567"/>
    <s v="ULS01870 - MSc Art Therapy"/>
    <s v="MSc Art Therapy"/>
    <s v="PT (Part time)"/>
    <x v="4"/>
    <s v="Art therapy"/>
    <s v=""/>
    <s v="University of Ulster"/>
    <s v="University of Ulster"/>
    <s v="John Archibald"/>
    <x v="1"/>
  </r>
  <r>
    <x v="946"/>
    <s v="eL2iXkiIMFktAXNI2M5DJ1aeAJVIQ/E95xBHWouzrZ9093CQj8SjuUBVJ9byDzBJyQ7A4TF4QPDZAvFvF/lvfw=="/>
    <x v="568"/>
    <s v="ULS02335 - BSc (Hons) Paramedic Science"/>
    <s v="BSc (Hons) Paramedic Science"/>
    <s v="FT (Full time)"/>
    <x v="5"/>
    <s v=""/>
    <s v=""/>
    <s v="University of Ulster"/>
    <s v="University of Ulster"/>
    <s v="Ann Faulkner"/>
    <x v="2"/>
  </r>
  <r>
    <x v="947"/>
    <s v="RYHWAvUEfU+ZSO+koWDrbrqkXLQIoV+vYSRAMnDzzu4iunEYd5baQA+mHKwkr5DV7ihI5ExrGiq7sF0qPT0Fsg=="/>
    <x v="194"/>
    <s v="URH01044 - Doctorate in Clinical Psychology (DClinPsy)"/>
    <s v="Doctorate in Clinical Psychology (DClinPsy)"/>
    <s v="FT (Full time)"/>
    <x v="8"/>
    <s v="Clinical psychologist"/>
    <s v=""/>
    <s v="Royal Holloway, University of London"/>
    <s v="Royal Holloway, University of London"/>
    <s v="Education administrators"/>
    <x v="0"/>
  </r>
  <r>
    <x v="948"/>
    <s v="OdzMxeNuIdQ0gSsT2aw1ojsAfL90JuaVNSIiZaLXLLWgbVzwyhiGv4/6wU+TxZg0Ckvha/E6dV2/2EET2mKTVw=="/>
    <x v="569"/>
    <s v="USD02132 - FdSc Hearing Aid Audiology"/>
    <s v="FdSc Hearing Aid Audiology"/>
    <s v="FT (Full time)"/>
    <x v="6"/>
    <s v=""/>
    <s v=""/>
    <s v="University Centre South Devon"/>
    <s v="South Devon College"/>
    <s v="Alex Stride"/>
    <x v="0"/>
  </r>
  <r>
    <x v="949"/>
    <s v="Howtk7+urMLMGC1hkL5PaypTo5t1hWATrFGBG1mTxz53a1Y9GRLHaPE0d4NHsHFuvbRCe90iGjfgZBgHMr4HrQ=="/>
    <x v="570"/>
    <s v="USD02133 - FdSc Hearing Aid Audiology"/>
    <s v="FdSc Hearing Aid Audiology"/>
    <s v="FLX (Flexible)"/>
    <x v="6"/>
    <s v=""/>
    <s v=""/>
    <s v="University Centre South Devon"/>
    <s v="South Devon College"/>
    <s v="Alex Stride"/>
    <x v="0"/>
  </r>
  <r>
    <x v="950"/>
    <s v="npDPA/SyN1dPzzq6crElUJvN/m0FjEzNKRpD/AIKo6q2WkG0L9JPl0iZH+jkPm0DXvH/jXciMHGpAfMuT/HzTQ=="/>
    <x v="571"/>
    <s v="USD02354 - Hearing Aid Audiology Bridging Programme"/>
    <s v="Hearing Aid Audiology Bridging Programme"/>
    <s v="FLX (Flexible)"/>
    <x v="6"/>
    <s v=""/>
    <s v=""/>
    <s v="University Centre South Devon"/>
    <s v="South Devon College"/>
    <s v="Sagitta Fernando"/>
    <x v="2"/>
  </r>
  <r>
    <x v="951"/>
    <s v="lrvao1VMjWbResw25bDjFukCQXE9pTqI6kvZCUSWr5EQHJvq2G9a3EiYlGPRpwiREHUgm9eUeIDITtVuvCBqaA=="/>
    <x v="572"/>
    <s v="USD02355 - Hearing Aid Aptitude Test"/>
    <s v="Hearing Aid Aptitude Test"/>
    <s v="FLX (Flexible)"/>
    <x v="6"/>
    <s v=""/>
    <s v=""/>
    <s v="University Centre South Devon"/>
    <s v="South Devon College"/>
    <s v="Sagitta Fernando"/>
    <x v="0"/>
  </r>
  <r>
    <x v="952"/>
    <s v="EpBZQfCsWsAJixNT4Casd7/Og9IG5fweP/naRtZGnGpqR6KKgvcacNMGR31svcP2iovpGfdEiJyrutpWYNuDnQ=="/>
    <x v="573"/>
    <s v="USW01425 - MA Art Psychotherapy"/>
    <s v="MA Art Psychotherapy"/>
    <s v="PT (Part time)"/>
    <x v="4"/>
    <s v="Art therapy"/>
    <s v=""/>
    <s v="University of South Wales"/>
    <s v="University of South Wales"/>
    <s v="Education administrators"/>
    <x v="0"/>
  </r>
  <r>
    <x v="953"/>
    <s v="fqsw9fIxlrTNE5Z8osVLQcslH+OImeZIV643UXm/fqrZQ/PUNX7IJSEfprjt0o9a8JuJNcuYIUJeib2U6HfWWA=="/>
    <x v="574"/>
    <s v="USW01426 - MA Music Therapy"/>
    <s v="MA Music Therapy"/>
    <s v="PT (Part time)"/>
    <x v="4"/>
    <s v="Music therapy"/>
    <s v=""/>
    <s v="University of South Wales"/>
    <s v="University of South Wales"/>
    <s v="Education administrators"/>
    <x v="0"/>
  </r>
  <r>
    <x v="954"/>
    <s v="hbSlvizbamXshvS+9/MJa4ydlrAiEXLJF/SWQY+G4N7/fU5rt6UL2ZaMRRp6qbaL0G2mN6bbYPbjM9NF+s4MCQ=="/>
    <x v="46"/>
    <s v="USW01427 - Supplementary Prescribing"/>
    <s v="Supplementary Prescribing"/>
    <s v="PT (Part time)"/>
    <x v="1"/>
    <s v=""/>
    <s v="Supplementary Prescribing"/>
    <s v="University of South Wales"/>
    <s v="University of South Wales"/>
    <s v="Education administrators"/>
    <x v="0"/>
  </r>
  <r>
    <x v="955"/>
    <s v="cLSjxX12ckqMUih5lt5XQzYrlL+ruOmTszc5UbDodyVww2LOYygdi8Dxrdb7E0rHNeapYPfmWszUrGbhh1aF0Q=="/>
    <x v="575"/>
    <s v="USW01576 - Independent/ Supplementary Prescribing for HCPC and GPhC registrants "/>
    <s v="Independent/ Supplementary Prescribing for HCPC and GPhC registrants"/>
    <s v="PT (Part time)"/>
    <x v="1"/>
    <s v=""/>
    <s v="Supplementary Prescribing, Independent Prescribing"/>
    <s v="University of South Wales"/>
    <s v="University of South Wales"/>
    <s v="Jamie Hunt"/>
    <x v="0"/>
  </r>
  <r>
    <x v="956"/>
    <s v="GVjyRchgW8c3e5MFSLCTIxN3gqb1Pt68XTn4C3yYgLKVrO62tl4PGDvuvaXUU90tIwBRgdlpR1pc5lhgVeox2Q=="/>
    <x v="576"/>
    <s v="USW01889 - Professional Doctorate in Counselling Psychology"/>
    <s v="Professional Doctorate in Counselling Psychology"/>
    <s v="FT (Full time)"/>
    <x v="8"/>
    <s v="Counselling psychologist"/>
    <s v=""/>
    <s v="University of South Wales"/>
    <s v="University of South Wales"/>
    <s v="John Archibald"/>
    <x v="0"/>
  </r>
  <r>
    <x v="957"/>
    <s v="RtwsLq1xYFcRDhUUelFlTDsNhWzHMLS02CMArBxUpWXpaZQe7rqmAPc5wPx96haDsSJopH+1bcarEAY5XIFNlg=="/>
    <x v="576"/>
    <s v="USW01890 - Professional Doctorate in Counselling Psychology"/>
    <s v="Professional Doctorate in Counselling Psychology"/>
    <s v="PT (Part time)"/>
    <x v="8"/>
    <s v="Counselling psychologist"/>
    <s v=""/>
    <s v="University of South Wales"/>
    <s v="University of South Wales"/>
    <s v="John Archibald"/>
    <x v="0"/>
  </r>
  <r>
    <x v="958"/>
    <s v="3NW/yKpnYG2Vobons5RVzS2Vau2usvy6DpUmIIXcghjMo4dDr+TgPIywisndAqjNajK3AyuOpzVEYuTTLm6gJA=="/>
    <x v="577"/>
    <s v="UWE01349 - BSc (Hons) Healthcare Science (Blood Science)"/>
    <s v="BSc (Hons) Healthcare Science (Blood Science)"/>
    <s v="FT (Full time)"/>
    <x v="0"/>
    <s v=""/>
    <s v=""/>
    <s v="University of the West of England, Bristol"/>
    <s v="University of the West of England, Bristol"/>
    <s v="Education administrators"/>
    <x v="0"/>
  </r>
  <r>
    <x v="959"/>
    <s v="u6GRQxEzlgsV/H6VA013Gi7GG+YCswgmFv5+F+/Hn8hmZriGD2Z6++XFApVDHn0EvuLFt5EgQIxnTqtmP67Npw=="/>
    <x v="181"/>
    <s v="UWE01432 - BSc (Hons) Radiotherapy and Oncology"/>
    <s v="BSc (Hons) Radiotherapy and Oncology"/>
    <s v="FT (Full time)"/>
    <x v="3"/>
    <s v="Therapeutic radiographer"/>
    <s v=""/>
    <s v="University of the West of England, Bristol"/>
    <s v="University of the West of England, Bristol"/>
    <s v="Education administrators"/>
    <x v="0"/>
  </r>
  <r>
    <x v="960"/>
    <s v="807CTAt2OmYxpB+EYGZ5K8Sx/MMsRpsjvcKNppivFnXT0Vzd5vbn56V5zJFsbs5s94qdOZRUSLQOjBlpC4otQw=="/>
    <x v="577"/>
    <s v="UWE01433 - BSc (Hons) Healthcare Science (Blood Science)"/>
    <s v="BSc (Hons) Healthcare Science (Blood Science)"/>
    <s v="PT (Part time)"/>
    <x v="0"/>
    <s v=""/>
    <s v=""/>
    <s v="University of the West of England, Bristol"/>
    <s v="University of the West of England, Bristol"/>
    <s v="Education administrators"/>
    <x v="0"/>
  </r>
  <r>
    <x v="961"/>
    <s v="vL6Yiwu4Vswej1cJapOkQUAzFqs1jCnjaLtsM4lwf3/BQz9o/sbn9TSH0Jznri71D07Xu+wvNLcHLaF4AK7YDw=="/>
    <x v="577"/>
    <s v="UWE01434 - BSc (Hons) Healthcare Science (Genetic Science)"/>
    <s v="BSc (Hons) Healthcare Science (Genetic Science)"/>
    <s v="FT (Full time)"/>
    <x v="0"/>
    <s v=""/>
    <s v=""/>
    <s v="University of the West of England, Bristol"/>
    <s v="University of the West of England, Bristol"/>
    <s v="Education administrators"/>
    <x v="0"/>
  </r>
  <r>
    <x v="962"/>
    <s v="lcbWnJ1LX9B2uun6/VCHyTMzFTRFXwJqwRCFBW5nJNEOI+bWIeadzxnz7MydDJFeJZejwiXzon0f6ckBbR9dmQ=="/>
    <x v="577"/>
    <s v="UWE01435 - BSc (Hons) Healthcare Science (Genetic Science)"/>
    <s v="BSc (Hons) Healthcare Science (Genetic Science)"/>
    <s v="PT (Part time)"/>
    <x v="0"/>
    <s v=""/>
    <s v=""/>
    <s v="University of the West of England, Bristol"/>
    <s v="University of the West of England, Bristol"/>
    <s v="Education administrators"/>
    <x v="0"/>
  </r>
  <r>
    <x v="963"/>
    <s v="VM6TD5S3v5BhnpMDIG1zxBhhMsPikFDbQJ/UaINccVpUAlIyDovH3u4ZVsFniRGyyj6Flqt1WXaWxOEa6foqqg=="/>
    <x v="577"/>
    <s v="UWE01436 - BSc (Hons) Healthcare Science (Infection Science)"/>
    <s v="BSc (Hons) Healthcare Science (Infection Science)"/>
    <s v="FT (Full time)"/>
    <x v="0"/>
    <s v=""/>
    <s v=""/>
    <s v="University of the West of England, Bristol"/>
    <s v="University of the West of England, Bristol"/>
    <s v="Education administrators"/>
    <x v="0"/>
  </r>
  <r>
    <x v="964"/>
    <s v="mHnWFqgHYf/tnyHA6f4ZkQG9mwAvr5Ybe23lKtUUoNPcZ7O1HSMDL1K2KyYN6U85dP27B5aN3yXPcw0s4TcwvA=="/>
    <x v="577"/>
    <s v="UWE01437 - BSc (Hons) Healthcare Science (Infection Science)"/>
    <s v="BSc (Hons) Healthcare Science (Infection Science)"/>
    <s v="PT (Part time)"/>
    <x v="0"/>
    <s v=""/>
    <s v=""/>
    <s v="University of the West of England, Bristol"/>
    <s v="University of the West of England, Bristol"/>
    <s v="Education administrators"/>
    <x v="0"/>
  </r>
  <r>
    <x v="965"/>
    <s v="tYrai9S2giB9sAfEnfs1WLZQcqYx5YAXWOy2RlU/t5QO8GsLQBXs6aNzZ4KJJm04XMf0Sfb5KDjB3k5lAAsWwg=="/>
    <x v="577"/>
    <s v="UWE01438 - BSc (Hons) Healthcare Science (Tissue Science)"/>
    <s v="BSc (Hons) Healthcare Science (Tissue Science)"/>
    <s v="FT (Full time)"/>
    <x v="0"/>
    <s v=""/>
    <s v=""/>
    <s v="University of the West of England, Bristol"/>
    <s v="University of the West of England, Bristol"/>
    <s v="Education administrators"/>
    <x v="0"/>
  </r>
  <r>
    <x v="966"/>
    <s v="uuL1aOOSpMoNAlEg8b/dHmXm7HUPMfl6uwypq83mWc87YCB5xMoR9CfBXAv3v5eIT6crdGpg2y93FzjxzZy8Cg=="/>
    <x v="577"/>
    <s v="UWE01439 - BSc (Hons) Healthcare Science (Tissue Science)"/>
    <s v="BSc (Hons) Healthcare Science (Tissue Science)"/>
    <s v="PT (Part time)"/>
    <x v="0"/>
    <s v=""/>
    <s v=""/>
    <s v="University of the West of England, Bristol"/>
    <s v="University of the West of England, Bristol"/>
    <s v="Education administrators"/>
    <x v="0"/>
  </r>
  <r>
    <x v="967"/>
    <s v="lzTxewxgsYMOqxJt+Zfx88tSsgtV5RPRcEhRCz3mkLvVnDhAkslqgh0e7fl3vGOftwLHhQgfxYACk8lwLGWR6Q=="/>
    <x v="278"/>
    <s v="UWE01440 - Post Graduate Diploma in Health Psychology (Professional Practice)"/>
    <s v="Post Graduate Diploma in Health Psychology (Professional Practice)"/>
    <s v="PT (Part time)"/>
    <x v="8"/>
    <s v="Health psychologist"/>
    <s v=""/>
    <s v="University of the West of England, Bristol"/>
    <s v="University of the West of England, Bristol"/>
    <s v="Education administrators"/>
    <x v="0"/>
  </r>
  <r>
    <x v="968"/>
    <s v="/jCBTMkHqoX4NYhoNsYtl5uGxiby2Kzlt0+n7tb/3LboNg9jT2d2uJCnI1nI7tRCH3ar7Nv76VuIZhaH+0k8HA=="/>
    <x v="578"/>
    <s v="UWE01441 - Prescribing Principles (Level 3)"/>
    <s v="Prescribing Principles (Level 3)"/>
    <s v="PT (Part time)"/>
    <x v="1"/>
    <s v=""/>
    <s v="Supplementary Prescribing, Independent Prescribing"/>
    <s v="University of the West of England, Bristol"/>
    <s v="University of the West of England, Bristol"/>
    <s v="Education administrators"/>
    <x v="0"/>
  </r>
  <r>
    <x v="969"/>
    <s v="Jrc0QlpMslWG8kGcbmS2wgOFi4IBxNPxH/r10NwtE8IBOxnzGSkAAAogWqvyChMyeSnV+D9WHeNLLOxlh+Zt0Q=="/>
    <x v="579"/>
    <s v="UWE01442 - Prescribing Principles (Level M)"/>
    <s v="Prescribing Principles (Level M)"/>
    <s v="PT (Part time)"/>
    <x v="1"/>
    <s v=""/>
    <s v="Supplementary Prescribing, Independent Prescribing"/>
    <s v="University of the West of England, Bristol"/>
    <s v="University of the West of England, Bristol"/>
    <s v="Education administrators"/>
    <x v="0"/>
  </r>
  <r>
    <x v="970"/>
    <s v="Gv9BmZG5FgPBeqJkT43tXmiX/az7lWvDqGI8t2V/yjvKvNRhOJTEzjf3FEbbxWIpcKzeYoMQ+iulH+zan+VxpA=="/>
    <x v="580"/>
    <s v="UWE01443 - Principles of Supplementary Prescribing"/>
    <s v="Principles of Supplementary Prescribing"/>
    <s v="PT (Part time)"/>
    <x v="1"/>
    <s v=""/>
    <s v="Supplementary Prescribing"/>
    <s v="University of the West of England, Bristol"/>
    <s v="University of the West of England, Bristol"/>
    <s v="Education administrators"/>
    <x v="0"/>
  </r>
  <r>
    <x v="971"/>
    <s v="me/vt6kdI7BHn1j1GsMJYsMJ1UIR3Rq5GntmLD2vPmESYf7Qq+x4iS7CqeEJE87WGeqX9Z6Cv8UHhOd/qJ2LKQ=="/>
    <x v="581"/>
    <s v="UWE01478 - BSc (Hons) Occupational Therapy"/>
    <s v="BSc (Hons) Occupational Therapy"/>
    <s v="FT (Full time)"/>
    <x v="12"/>
    <s v=""/>
    <s v=""/>
    <s v="University of the West of England, Bristol"/>
    <s v="University of the West of England, Bristol"/>
    <s v="Education administrators"/>
    <x v="0"/>
  </r>
  <r>
    <x v="972"/>
    <s v="4c8rCPWTSi9EDxuIDyuWf2XzDuEkUbkaPAlCCxoZFrw0TkVeonL4QCe4SRRzCNtDrnDiBvZR8CzhYgCKdvm7Sw=="/>
    <x v="582"/>
    <s v="UWE01480 - BSc (Hons) Diagnostic Radiography "/>
    <s v="BSc (Hons) Diagnostic Radiography"/>
    <s v="FT (Full time)"/>
    <x v="3"/>
    <s v="Diagnostic radiographer"/>
    <s v=""/>
    <s v="University of the West of England, Bristol"/>
    <s v="University of the West of England, Bristol"/>
    <s v="Education administrators"/>
    <x v="0"/>
  </r>
  <r>
    <x v="973"/>
    <s v="nGDJVm0kZEVX2I+RWB/gbiwV59sJ5WrVxz+/7spA7nIwnn/iscgcRGGh4gmeNZ+SelkbhP2knREuSlLkxLkzCg=="/>
    <x v="583"/>
    <s v="UWE01481 - BSc (Hons) Paramedic Science"/>
    <s v="BSc (Hons) Paramedic Science"/>
    <s v="FT (Full time)"/>
    <x v="5"/>
    <s v=""/>
    <s v=""/>
    <s v="University of the West of England, Bristol"/>
    <s v="University of the West of England, Bristol"/>
    <s v="Education administrators"/>
    <x v="0"/>
  </r>
  <r>
    <x v="974"/>
    <s v="9q49AnJHmLiJTDV4LsiZVvh/fOVWiHKdf/+P3ZGT32+0CWeYUnFQ3QzFJegkq0n/Vy2x5tEYN+FVUCM296LNMw=="/>
    <x v="584"/>
    <s v="UWE01482 - BSc (Hons) Physiotherapy"/>
    <s v="BSc (Hons) Physiotherapy"/>
    <s v="FT (Full time)"/>
    <x v="9"/>
    <s v=""/>
    <s v=""/>
    <s v="University of the West of England, Bristol"/>
    <s v="University of the West of England, Bristol"/>
    <s v="Education administrators"/>
    <x v="0"/>
  </r>
  <r>
    <x v="975"/>
    <s v="f7MrK4nMY0ViLvHbnvGO3quDOvaJZQVPhl9HA+odLpntS/jzG5u1IkBiXY838/mkmxfZELJPsqslMftoe1Yrow=="/>
    <x v="585"/>
    <s v="UWE01493 - MA Music Therapy"/>
    <s v="MA Music Therapy"/>
    <s v="PT (Part time)"/>
    <x v="4"/>
    <s v="Music therapy"/>
    <s v=""/>
    <s v="University of the West of England, Bristol"/>
    <s v="University of the West of England, Bristol"/>
    <s v="Education administrators"/>
    <x v="0"/>
  </r>
  <r>
    <x v="976"/>
    <s v="T0OsHsUXr+uBqFzsR8apuXpP5uZuxtQh9XeKRmmi6bgMxahCee/t0U4Ngl5LkuFf9zVVwS/daU9nsa57FTTG/w=="/>
    <x v="278"/>
    <s v="UWE01497 - Professional Doctorate in Health Psychology"/>
    <s v="Professional Doctorate in Health Psychology"/>
    <s v="PT (Part time)"/>
    <x v="8"/>
    <s v="Health psychologist"/>
    <s v=""/>
    <s v="University of the West of England, Bristol"/>
    <s v="University of the West of England, Bristol"/>
    <s v="Education administrators"/>
    <x v="0"/>
  </r>
  <r>
    <x v="977"/>
    <s v="lc9ryn0HZHBuV2/wMwrorL21PoCvpYYzvO+7wTAhDofTG/zI+zC6H1zI9P5fmtxMvaXk/mIGd8Zm3Is8XUkFRQ=="/>
    <x v="246"/>
    <s v="UWE01498 - Professional Doctorate in Counselling Psychology"/>
    <s v="Professional Doctorate in Counselling Psychology"/>
    <s v="FT (Full time)"/>
    <x v="8"/>
    <s v="Counselling psychologist"/>
    <s v=""/>
    <s v="University of the West of England, Bristol"/>
    <s v="University of the West of England, Bristol"/>
    <s v="Education administrators"/>
    <x v="0"/>
  </r>
  <r>
    <x v="978"/>
    <s v="g9mqSYsJcYVfD9xtpvSiuCH0ZPkDMQNlXlgzgXZYiRx3QFjFq4+p0SVgLtv6VSsRL/sYPK2/+ebU/TQRo9rXaw=="/>
    <x v="246"/>
    <s v="UWE01499 - Professional Doctorate in Counselling Psychology"/>
    <s v="Professional Doctorate in Counselling Psychology"/>
    <s v="PT (Part time)"/>
    <x v="8"/>
    <s v="Counselling psychologist"/>
    <s v=""/>
    <s v="University of the West of England, Bristol"/>
    <s v="University of the West of England, Bristol"/>
    <s v="Education administrators"/>
    <x v="0"/>
  </r>
  <r>
    <x v="979"/>
    <s v="kdiDrDw860RNczsU/dViWjVMUPdtMVRq64t+dEkW544XdmOzqaJk+yPT4D2UQ2aOYUBUKIUR/fWlFNcpofCYbg=="/>
    <x v="577"/>
    <s v="UWE01596 - BSc (Hons) Healthcare Science (Transfusion and Transplantation Science)"/>
    <s v="BSc (Hons) Healthcare Science (Transfusion and Transplantation Science)"/>
    <s v="FT (Full time)"/>
    <x v="0"/>
    <s v=""/>
    <s v=""/>
    <s v="University of the West of England, Bristol"/>
    <s v="University of the West of England, Bristol"/>
    <s v="Aveen Croash"/>
    <x v="0"/>
  </r>
  <r>
    <x v="980"/>
    <s v="oLDQb2oKUKZRYI8jSjR/S7paNYZaXyhoOlNVTIO/yjdZYQ6H5+UmuOfQL9c+yyHIX2CRsWyB9VTdnJULsPL7hw=="/>
    <x v="586"/>
    <s v="UWE01601 - Diploma in Higher Education Paramedic Science"/>
    <s v="Diploma in Higher Education Paramedic Science"/>
    <s v="DL (Distance learning)"/>
    <x v="5"/>
    <s v=""/>
    <s v=""/>
    <s v="University of the West of England, Bristol"/>
    <s v="University of the West of England, Bristol"/>
    <s v="Aveen Croash"/>
    <x v="1"/>
  </r>
  <r>
    <x v="981"/>
    <s v="garvGbSOGU1mi5HG3W2Cv9KcHjKdr4QnbgppPqZ/XYkh5WqcFOqJhdCxhZ02wzTgJ6HEpD4Um6B01BvuuoJTDw=="/>
    <x v="587"/>
    <s v="UWE02366 - BSc (Hons) Applied Occupational Therapy"/>
    <s v="BSc (Hons) Applied Occupational Therapy"/>
    <s v="FT (Full time)"/>
    <x v="12"/>
    <s v=""/>
    <s v=""/>
    <s v="University of the West of England, Bristol"/>
    <s v="University of the West of England, Bristol"/>
    <s v="Ann Faulkner"/>
    <x v="0"/>
  </r>
  <r>
    <x v="982"/>
    <s v="dBs+UzlQuWml7fPacgpxAgx+5bK3WbaidL32mGihZs88GCG2/c88XmhokNd/xDgc8tAAMGaiMOPgOSPeyefeag=="/>
    <x v="588"/>
    <s v="UWE02368 - BSc (Hons) Paramedic Practice"/>
    <s v="BSc (Hons) Paramedic Practice"/>
    <s v="FT (Full time)"/>
    <x v="5"/>
    <s v=""/>
    <s v=""/>
    <s v="University of the West of England, Bristol"/>
    <s v="University of the West of England, Bristol"/>
    <s v="Sagitta Fernando"/>
    <x v="2"/>
  </r>
  <r>
    <x v="983"/>
    <s v="VLipZmlamm5pmeTXYxPPuDYYPaND01Hrjg6a7G7DR5xvgIqUGJv779E167+Q2rjqpPCM+H4D+aIGY6hfGMEj8Q=="/>
    <x v="589"/>
    <s v="UWL01276 - BSc (Hons) Operating Department Practice"/>
    <s v="BSc (Hons) Operating Department Practice"/>
    <s v="FT (Full time)"/>
    <x v="7"/>
    <s v=""/>
    <s v=""/>
    <s v="University of West London"/>
    <s v="University of West London"/>
    <s v="Education officers"/>
    <x v="0"/>
  </r>
  <r>
    <x v="984"/>
    <s v="lAMozDcxuWAZrRzhvupnzMf5LN51hYEYuCDz1yS13p3dDm2n+LMdIcn4+0+XTk0Fs9AYOFDf/AQhn6VP4IekQA=="/>
    <x v="590"/>
    <s v="UWL02095 - MSc Paramedic Science"/>
    <s v="MSc Paramedic Science"/>
    <s v="FT (Full time)"/>
    <x v="5"/>
    <s v=""/>
    <s v=""/>
    <s v="University of West London"/>
    <s v="University of West London"/>
    <s v="Alex Stride"/>
    <x v="0"/>
  </r>
  <r>
    <x v="985"/>
    <s v="Ysj0SSPOR/zvr9gkRERSuuDxl68ds2KJrHsztQobqMJyIMElH0oRYTNqIKgAzw2zTKF8w1EoDPOhSSNHrUkwtA=="/>
    <x v="589"/>
    <s v="UWL02170 - Operating Department Practitioner Degree Apprenticeship, BSc (Hons) Operating Department Practice "/>
    <s v="Operating Department Practitioner Degree Apprenticeship, BSc (Hons) Operating Department Practice"/>
    <s v="WBL (Work based learning)"/>
    <x v="7"/>
    <s v=""/>
    <s v=""/>
    <s v="University of West London"/>
    <s v="University of West London"/>
    <s v="Ann Faulkner"/>
    <x v="0"/>
  </r>
  <r>
    <x v="986"/>
    <s v="YnstPlTyTx4Hc6MWMt8J9ONWVi18cVFZrLDCuWNqClb/dpVsGaGo0Xib94GOuFimm4qKFr2PQ5EkPDpwWBKrLg=="/>
    <x v="591"/>
    <s v="UWL02221 - Independent and Supplementary Prescribing"/>
    <s v="Independent and Supplementary Prescribing"/>
    <s v="PT (Part time)"/>
    <x v="1"/>
    <s v=""/>
    <s v="Supplementary Prescribing, Independent Prescribing"/>
    <s v="University of West London"/>
    <s v="University of West London"/>
    <s v="Ann Faulkner"/>
    <x v="0"/>
  </r>
  <r>
    <x v="987"/>
    <s v="gZAE1zXz2WZMC7qkjIsjiRLe3KEzujkTETQV9iEdKovC9vJCkSvBCeWjfftMAAUPBUOfEmnpXQtVZ/DmsFrEQw=="/>
    <x v="592"/>
    <s v="UWL02269-PG Cert Clinical Practice (Independent and Supplementary Prescribing)"/>
    <s v="PG Cert Clinical Practice (Independent and Supplementary Prescribing)"/>
    <s v="PT (Part time)"/>
    <x v="1"/>
    <s v=""/>
    <s v="Supplementary Prescribing, Independent Prescribing"/>
    <s v="University of West London"/>
    <s v="University of West London"/>
    <s v="Sagitta Fernando"/>
    <x v="0"/>
  </r>
  <r>
    <x v="988"/>
    <s v="u7h4BNzRFE5xL95/CNdd7k1EBh+SL7CL/vmJNNFN7fr2mbWFWHHZghSCtgC8ytJO6y1NPT4LX6ekjC6fz57W1g=="/>
    <x v="195"/>
    <s v="UWS01415 - BSc (Hons) Applied Biomedical Sciences"/>
    <s v="BSc (Hons) Applied Biomedical Sciences"/>
    <s v="FT (Full time)"/>
    <x v="0"/>
    <s v=""/>
    <s v=""/>
    <s v="University of the West of Scotland"/>
    <s v="University of the West of Scotland"/>
    <s v="Education administrators"/>
    <x v="0"/>
  </r>
  <r>
    <x v="989"/>
    <s v="LRxTpGC7HKOskf/s0r4amYn4JWHoHRTQV4tYeV01fUiVHv9bBgudhKF/7hfTGrhOxYK26Y+O9Oo+CnAzCuBZYg=="/>
    <x v="593"/>
    <s v="UWS01416 - Non-Medical Prescribing"/>
    <s v="Non-Medical Prescribing"/>
    <s v="FLX (Flexible)"/>
    <x v="1"/>
    <s v=""/>
    <s v="Supplementary Prescribing"/>
    <s v="University of the West of Scotland"/>
    <s v="University of the West of Scotland"/>
    <s v="Education administrators"/>
    <x v="0"/>
  </r>
  <r>
    <x v="990"/>
    <s v="cNm8RO8KQ6rjiR19tzZe2vPjD5hLbzPYtFwFHD+h+F7V7Mn7ufMDucb6LUfjJ0iKZyDzq6mC1MkB7ZoOmqGzXQ=="/>
    <x v="594"/>
    <s v="UWS01417 - Non-Medical Prescribing"/>
    <s v="Non-Medical Prescribing"/>
    <s v="PT (Part time)"/>
    <x v="1"/>
    <s v=""/>
    <s v="Supplementary Prescribing"/>
    <s v="University of the West of Scotland"/>
    <s v="University of the West of Scotland"/>
    <s v="Education administrators"/>
    <x v="0"/>
  </r>
  <r>
    <x v="991"/>
    <s v="0R5vAGOjOi9VGmt5h8RjeiAFEXvEKQzVP5bQKO5TwJYCzw+WJuLEPLg6NMoaP02YoBVx56cHNm7WyRXyYjwJLA=="/>
    <x v="595"/>
    <s v="UWS01418 - Advanced Non-Medical Prescribing"/>
    <s v="Advanced Non-Medical Prescribing"/>
    <s v="PT (Part time)"/>
    <x v="1"/>
    <s v=""/>
    <s v="Supplementary Prescribing"/>
    <s v="University of the West of Scotland"/>
    <s v="University of the West of Scotland"/>
    <s v="Education administrators"/>
    <x v="0"/>
  </r>
  <r>
    <x v="992"/>
    <s v="HqGgwNK6IZ0KjDKOBHqDJ6jjEu1pVDCsXge/n8HbJMQ3hY5MDAFhU4+RNoYp7gezdEBph9CBMOmZQXth7kkHJg=="/>
    <x v="596"/>
    <s v="UWS01460 - Advanced Non-Medical Prescribing"/>
    <s v="Advanced Non-Medical Prescribing"/>
    <s v="PT (Part time)"/>
    <x v="1"/>
    <s v=""/>
    <s v="Supplementary Prescribing, Independent Prescribing"/>
    <s v="University of the West of Scotland"/>
    <s v="University of the West of Scotland"/>
    <s v="Education administrators"/>
    <x v="0"/>
  </r>
  <r>
    <x v="993"/>
    <s v="6u/2zWLdF26EH36kWcfOWanBWzWVzBZiHJWi0eQqep6NekPLZZi4OPlWYgidpvXTiliBauaNGDcQH+HQK2HwNA=="/>
    <x v="597"/>
    <s v="UWS01461 - Non-Medical Prescribing"/>
    <s v="Non-Medical Prescribing"/>
    <s v="FLX (Flexible)"/>
    <x v="1"/>
    <s v=""/>
    <s v="Supplementary Prescribing, Independent Prescribing"/>
    <s v="University of the West of Scotland"/>
    <s v="University of the West of Scotland"/>
    <s v="Education administrators"/>
    <x v="0"/>
  </r>
  <r>
    <x v="994"/>
    <s v="wr2zxKa7h+kiGM5LrUn688U2YMvJ33QldFQl7nhRw7LJYQ0JmalFyjI+iBKUnG6wJloGWZHMeSEA8yfKg7UWEQ=="/>
    <x v="598"/>
    <s v="UWS01462 - Non-Medical Prescribing"/>
    <s v="Non-Medical Prescribing"/>
    <s v="PT (Part time)"/>
    <x v="1"/>
    <s v=""/>
    <s v="Supplementary Prescribing, Independent Prescribing"/>
    <s v="University of the West of Scotland"/>
    <s v="University of the West of Scotland"/>
    <s v="Education administrators"/>
    <x v="0"/>
  </r>
  <r>
    <x v="995"/>
    <s v="2RZRxq6EmEM3LlvaONxC130Zi5NXlfM46FV351Lyqp8LacEd+NBMRMV0FnYOj182hN1qb8STaUve2eiy56ONXw=="/>
    <x v="599"/>
    <s v="UWS02112 - DipHE Operating Department Practice"/>
    <s v="DipHE Operating Department Practice"/>
    <s v="DL (Distance learning)"/>
    <x v="7"/>
    <s v=""/>
    <s v=""/>
    <s v="University of the West of Scotland"/>
    <s v="University of the West of Scotland"/>
    <s v="Alex Stride"/>
    <x v="0"/>
  </r>
  <r>
    <x v="996"/>
    <s v="mAke6XmsbvvuYwZDTgFfTbtdQjhBuNSsNZbU3yIWGJAsq0fqHVTfoSCTydxTlcXDlcpg5QayXfsQn7wYDFydYA=="/>
    <x v="600"/>
    <s v="UWS02217 - BSc Paramedic Science"/>
    <s v="BSc Paramedic Science"/>
    <s v="FT (Full time)"/>
    <x v="5"/>
    <s v=""/>
    <s v=""/>
    <s v="University of the West of Scotland"/>
    <s v="University of the West of Scotland"/>
    <s v="Ann Faulkner"/>
    <x v="0"/>
  </r>
  <r>
    <x v="997"/>
    <s v="vMcPpJXLV0z+pfEQi349Vh/y7BE+DsLIztr6iGee/nU9MPhC0V9msneSIarnAEtFMEQ7UBxRQTIHFaxhMtbpdA=="/>
    <x v="11"/>
    <s v="WES01455 - BSc (Hons) Applied Biomedical Sciences"/>
    <s v="BSc (Hons) Applied Biomedical Sciences"/>
    <s v="PT (Part time)"/>
    <x v="0"/>
    <s v=""/>
    <s v=""/>
    <s v="University of Westminster"/>
    <s v="University of Westminster"/>
    <s v="Education officers"/>
    <x v="0"/>
  </r>
  <r>
    <x v="998"/>
    <s v="muAgqthyD0ecB+J1Oi2uRJkjjzlyVr2h38VJT5G1AGlCruj3L3dN5DqFrZUdATFK4B+B05Ns66ZkptJMoG8qqw=="/>
    <x v="601"/>
    <s v="WES02256 - BSc (Hons) Applied Biomedical Science (Apprenticeship)"/>
    <s v="BSc (Hons) Applied Biomedical Science (Apprenticeship)"/>
    <s v="WBL (Work based learning)"/>
    <x v="0"/>
    <s v=""/>
    <s v=""/>
    <s v="University of Westminster"/>
    <s v="University of Westminster"/>
    <s v="Ann Faulkner"/>
    <x v="0"/>
  </r>
  <r>
    <x v="999"/>
    <s v="FoOrC9QoERWmdlWn8y+nTfW35XZQuVWUyUlvfvbvEDRfTi3qXpkUNe/kjxi2GamuVmiYUpDH1RmSDA7xkiemFQ=="/>
    <x v="126"/>
    <s v="WIN01919 - BSc (Hons) Physiotherapy"/>
    <s v="BSc (Hons) Physiotherapy"/>
    <s v="FT (Full time)"/>
    <x v="9"/>
    <s v=""/>
    <s v=""/>
    <s v="University of Winchester"/>
    <s v="University of Winchester"/>
    <s v="Kristina Simakova"/>
    <x v="0"/>
  </r>
  <r>
    <x v="1000"/>
    <s v="mAGe9OQLqt/ChdTI2kyeQmJkl16ZDAv5mk52dQdEGPR5qwHs+//N5HWWYHII2SIzu/4a/Z0b1h5JAOAqJLlkIg=="/>
    <x v="602"/>
    <s v="WIN02245 - BSc (Hons) Nutrition and Dietetics"/>
    <s v="BSc (Hons) Nutrition and Dietetics"/>
    <s v="FT (Full time)"/>
    <x v="11"/>
    <s v=""/>
    <s v=""/>
    <s v="University of Winchester"/>
    <s v="University of Winchester"/>
    <s v="Alex Stride"/>
    <x v="2"/>
  </r>
  <r>
    <x v="1001"/>
    <s v="qfIslbwBqSVOHaRNjLD4mNVrWQhPT48zTSzoB4oTncyAunEhFeKzSboc13Eer7JydqVkT98VURfTN9ZTDboK0g=="/>
    <x v="603"/>
    <s v="WOL01506 - Professional Doctorate in Counselling Psychology (DcounsPsy)"/>
    <s v="Professional Doctorate in Counselling Psychology (DcounsPsy)"/>
    <s v="PT (Part time)"/>
    <x v="8"/>
    <s v="Counselling psychologist"/>
    <s v=""/>
    <s v="University of Wolverhampton"/>
    <s v="University of Wolverhampton"/>
    <s v="Education administrators"/>
    <x v="0"/>
  </r>
  <r>
    <x v="1002"/>
    <s v="RFmrVTghanPJH9TUWIp17QaxYaHvwz47KiIfiQkxAWv67jrOzLW7y++JFnfwdIlPu5Pm9gBstNSeylqiBeNcYw=="/>
    <x v="49"/>
    <s v="WOL01512 - Independent / Supplementary Non-Medical Prescribing (V300) "/>
    <s v="Independent / Supplementary Non-Medical Prescribing (V300)"/>
    <s v="PT (Part time)"/>
    <x v="1"/>
    <s v=""/>
    <s v="Supplementary Prescribing, Independent Prescribing"/>
    <s v="University of Wolverhampton"/>
    <s v="University of Wolverhampton"/>
    <s v="Education administrators"/>
    <x v="0"/>
  </r>
  <r>
    <x v="1003"/>
    <s v="H25QJ95WEJbO6yhu9lt5vH1sN5dtK/ndvSwU3rrDBhLucIZh9mEHItS0yzlPW9Mir1qPEkyVszNLZMYavsg9cw=="/>
    <x v="603"/>
    <s v="WOL01515 - Professional Doctorate in Counselling Psychology (DcounsPsy)"/>
    <s v="Professional Doctorate in Counselling Psychology (DcounsPsy)"/>
    <s v="FT (Full time)"/>
    <x v="8"/>
    <s v="Counselling psychologist"/>
    <s v=""/>
    <s v="University of Wolverhampton"/>
    <s v="University of Wolverhampton"/>
    <s v="Education administrators"/>
    <x v="0"/>
  </r>
  <r>
    <x v="1004"/>
    <s v="S1GmuBQYIMO/X5y3VzAjqWxfOMtoPGIzb6ZrSeVxvhZ1IqgkqPT7qYb8YNirWjrx09luIG0SZUj47pWvqfcq/w=="/>
    <x v="8"/>
    <s v="WOL01520 - BSc (Hons) Applied Biomedical Science"/>
    <s v="BSc (Hons) Applied Biomedical Science"/>
    <s v="FT (Full time)"/>
    <x v="0"/>
    <s v=""/>
    <s v=""/>
    <s v="University of Wolverhampton"/>
    <s v="University of Wolverhampton"/>
    <s v="Education administrators"/>
    <x v="0"/>
  </r>
  <r>
    <x v="1005"/>
    <s v="rUtNmFAVE6wP8drbXzeZimW/hAjtAwTV8bGFPoPZgfqkubJ5O8n1rJHJ5PYflFItejzVDg5yO+7SygXAfsUlRQ=="/>
    <x v="49"/>
    <s v="WOL01521 - Independent / Supplementary Non-Medical Prescribing (V300) "/>
    <s v="Independent / Supplementary Non-Medical Prescribing (V300)"/>
    <s v="PT (Part time)"/>
    <x v="1"/>
    <s v=""/>
    <s v="Supplementary Prescribing"/>
    <s v="University of Wolverhampton"/>
    <s v="University of Wolverhampton"/>
    <s v="Education administrators"/>
    <x v="0"/>
  </r>
  <r>
    <x v="1006"/>
    <s v="y9cY98jzKwL0ehJOugyEMH+6k7XasvbGUNiIGB6FHWWusOMP9zxVNXZ3KNUo9H7Quixz5sOtIjdrBLq5tBXwyQ=="/>
    <x v="604"/>
    <s v="WOL01627 - BSc (Hons) Paramedic Science"/>
    <s v="BSc (Hons) Paramedic Science"/>
    <s v="FT (Full time)"/>
    <x v="5"/>
    <s v=""/>
    <s v=""/>
    <s v="University of Wolverhampton"/>
    <s v="University of Wolverhampton"/>
    <s v="John Archibald"/>
    <x v="0"/>
  </r>
  <r>
    <x v="1007"/>
    <s v="gFhqG/N8f6Ib7fsMS1gtBC07Qtc9CRJFsMQpJ4jRwNpS5qonmNrrNePerJAZ4bXIJIUZC2b+Bso3PGWsI5RzAQ=="/>
    <x v="206"/>
    <s v="WOL01637 - BSc (Hons) Physiotherapy"/>
    <s v="BSc (Hons) Physiotherapy"/>
    <s v="FT (Full time)"/>
    <x v="9"/>
    <s v=""/>
    <s v=""/>
    <s v="University of Wolverhampton"/>
    <s v="University of Wolverhampton"/>
    <s v="Aveen Croash"/>
    <x v="0"/>
  </r>
  <r>
    <x v="1008"/>
    <s v="zCrtdgrAy1+bGYEg0AJvBKGg/e3kWDiI4LxykaUM0TVGPF0jpkl/EBOS2P1RivQEPtNRB9lZqwbaDldvmbE7dg=="/>
    <x v="49"/>
    <s v="WOL02259 - Independent / Supplementary Non-Medical Prescribing (V300) Level 7 "/>
    <s v="Independent / Supplementary Non-Medical Prescribing (V300) Level 7"/>
    <s v="PT (Part time)"/>
    <x v="1"/>
    <s v=""/>
    <s v="Supplementary Prescribing, Independent Prescribing"/>
    <s v="University of Wolverhampton"/>
    <s v="University of Wolverhampton"/>
    <s v="Alex Stride"/>
    <x v="0"/>
  </r>
  <r>
    <x v="1009"/>
    <s v="AGpS2deNaMSMLIRFNGekCkGll8SDooVm1basiaB1BeaQpzB1vibw+Fqj1MjoEi6u+XjcqUq+pHGNCV56LkJDDw=="/>
    <x v="605"/>
    <s v="WOL02327 - BSc (Hons) Occupational Therapy"/>
    <s v="BSc (Hons) Occupational Therapy"/>
    <s v="FT (Full time)"/>
    <x v="12"/>
    <s v=""/>
    <s v=""/>
    <s v="University of Wolverhampton"/>
    <s v="University of Wolverhampton"/>
    <s v="Ann Faulkner"/>
    <x v="2"/>
  </r>
  <r>
    <x v="1010"/>
    <s v="OiWeTIBQGT1E6YzIOnaHN9Pg+0qQGx5POs3k4k6DQUKgD7p1ehX3iA8vN2x/WD9MnErX0RHYRo8qcZiVMwncbg=="/>
    <x v="606"/>
    <s v="WOL02328-BSc (Hons) Occupational Therapy (Integrated Degree) Apprenticeship"/>
    <s v="BSc (Hons) Occupational Therapy (Integrated Degree) Apprenticeship"/>
    <s v="FT (Full time)"/>
    <x v="12"/>
    <s v=""/>
    <s v=""/>
    <s v="University of Wolverhampton"/>
    <s v="University of Wolverhampton"/>
    <s v="Ann Faulkner"/>
    <x v="2"/>
  </r>
  <r>
    <x v="1011"/>
    <s v="r6dhkPLQsFLCnUHcqqZ05kiIllc9tyZlPGU7RZuN4d0fbsAaoUEOkZx/vVVANSeVKlIPeRhLzg4lLRQY48YF0Q=="/>
    <x v="607"/>
    <s v="WOL02379 - BSc (Hons) Podiatry"/>
    <s v="BSc (Hons) Podiatry"/>
    <s v="FT (Full time)"/>
    <x v="13"/>
    <s v=""/>
    <s v="POM – Administration, POM - Sale / Supply (CH)"/>
    <s v="University of Wolverhampton"/>
    <s v="University of Wolverhampton"/>
    <s v="Patrick Armsby"/>
    <x v="2"/>
  </r>
  <r>
    <x v="1012"/>
    <s v="zdn0n/JibG3rPkL3pMCs+RNc2ON35Sb3OcYlqqlDIKQ9eGOcszgddRcsvuGc0jGZHvNafAj2xBUlppETT7Ju7w=="/>
    <x v="608"/>
    <s v="WOR00162 - BSc (Hons) Physiotherapy"/>
    <s v="BSc (Hons) Physiotherapy"/>
    <s v="FT (Full time)"/>
    <x v="9"/>
    <s v=""/>
    <s v=""/>
    <s v="University of Worcester"/>
    <s v="University of Worcester"/>
    <s v="Education officers"/>
    <x v="0"/>
  </r>
  <r>
    <x v="1013"/>
    <s v="EYAU+7ViIXmgZLyBLO5JSX7slf0opFOH5ua6Tut0Vt9D4ZfVVdJ9yMkxRW6+8Nr2p7NrSxg6vFI9BWRnaiGnIA=="/>
    <x v="609"/>
    <s v="WOR00165 - BSc (Hons) Occupational Therapy"/>
    <s v="BSc (Hons) Occupational Therapy"/>
    <s v="FT (Full time)"/>
    <x v="12"/>
    <s v=""/>
    <s v=""/>
    <s v="University of Worcester"/>
    <s v="University of Worcester"/>
    <s v="Education officers"/>
    <x v="0"/>
  </r>
  <r>
    <x v="1014"/>
    <s v="/nYHkUu9R0DGO+KUMEvVZD31t6CXFkJAL2ozCrludsx7BW47DtrZARrGh6H9CWQhEXuVvAZll43syR9W4r7Glg=="/>
    <x v="47"/>
    <s v="WOR01523 - FdSc Paramedic Science"/>
    <s v="FdSc Paramedic Science"/>
    <s v="FT (Full time)"/>
    <x v="5"/>
    <s v=""/>
    <s v=""/>
    <s v="University of Worcester"/>
    <s v="University of Worcester"/>
    <s v="Education officers"/>
    <x v="1"/>
  </r>
  <r>
    <x v="1015"/>
    <s v="XuHG5oP4ftn6xFksY4aTmIf84C8tzrmK8hNIr5r/wAtR51nxS8/wbcSKES8Xkedv6xmRodFjjToVN7Rmmi82ew=="/>
    <x v="46"/>
    <s v="WOR01529 - V300 Non-Medical (Independent and Supplementary) Prescribing Programme"/>
    <s v="V300 Non-Medical (Independent and Supplementary) Prescribing Programme"/>
    <s v="PT (Part time)"/>
    <x v="1"/>
    <s v=""/>
    <s v="Supplementary Prescribing, Independent Prescribing"/>
    <s v="University of Worcester"/>
    <s v="University of Worcester"/>
    <s v="Education officers"/>
    <x v="0"/>
  </r>
  <r>
    <x v="1016"/>
    <s v="TdlacPY4sWdOP1ZBxaafBPZR63P7CqJalBu/rsb+0itqeXdQTuwU3BZhICbyZmZF/YOVKLWtZkBPpwyIKgFSng=="/>
    <x v="610"/>
    <s v="WOR01604 - FdSc Paramedic Science (Tech to Para)"/>
    <s v="FdSc Paramedic Science (Tech to Para)"/>
    <s v="FT (Full time)"/>
    <x v="5"/>
    <s v=""/>
    <s v=""/>
    <s v="University of Worcester"/>
    <s v="University of Worcester"/>
    <s v="Aveen Croash"/>
    <x v="1"/>
  </r>
  <r>
    <x v="1017"/>
    <s v="khikWiAS15A7sZ2CTEeWkusoepSrGDr9ajA10B638GN9cw8L9FxQmr0LBYJMkcGvkGkjY8VcF67mqN1L2SpsyA=="/>
    <x v="47"/>
    <s v="WOR01773 - BSc (Hons) Paramedic Science"/>
    <s v="BSc (Hons) Paramedic Science"/>
    <s v="FT (Full time)"/>
    <x v="5"/>
    <s v=""/>
    <s v=""/>
    <s v="University of Worcester"/>
    <s v="University of Worcester"/>
    <s v="Kristina Simakova"/>
    <x v="0"/>
  </r>
  <r>
    <x v="1018"/>
    <s v="hqt3GMx7bKRuGw+ppsezE9/tpj6mwGTL+M6Boe3aky/53H09eluV7MJpTJocG47j3Zt0OHFe7/07a70NDpYESA=="/>
    <x v="611"/>
    <s v="WOR02376 - BSc (Hons) Paramedic Sciences (Direct entry)"/>
    <s v="BSc (Hons) Paramedic Sciences (Direct entry)"/>
    <s v="FT (Full time)"/>
    <x v="5"/>
    <s v=""/>
    <s v=""/>
    <s v="University of Worcester"/>
    <s v="University of Worcester"/>
    <s v="Ann Faulkner"/>
    <x v="2"/>
  </r>
  <r>
    <x v="1019"/>
    <s v="3wC3FnQSpsoeagTxlg6eQFyFyTLaWAKDQRRHpZd+TiffBkhFqzhGtrS3qNafJjWUgjKCcNDtaZkk3A3NcGyOqg=="/>
    <x v="611"/>
    <s v="WOR02377 - BSc (Hons) Paramedic Sciences (with foundation year)"/>
    <s v="BSc (Hons) Paramedic Sciences (with foundation year)"/>
    <s v="FT (Full time)"/>
    <x v="5"/>
    <s v=""/>
    <s v=""/>
    <s v="University of Worcester"/>
    <s v="University of Worcester"/>
    <s v="Ann Faulkner"/>
    <x v="2"/>
  </r>
  <r>
    <x v="1020"/>
    <s v="It87qyO6fElTp29g68zYYzrfRFgFFy+zBjYwqZGiCa+3iXQoA/TUeor/4pOanB+Jki9+rPIahJlUzaz770Ge6g=="/>
    <x v="611"/>
    <s v="WOR02378 - BSc (Hons) Paramedic Sciences (Apprenticeship)"/>
    <s v="BSc (Hons) Paramedic Sciences (Apprenticeship)"/>
    <s v="PT (Part time)"/>
    <x v="5"/>
    <s v=""/>
    <s v=""/>
    <s v="University of Worcester"/>
    <s v="University of Worcester"/>
    <s v="Ann Faulkner"/>
    <x v="2"/>
  </r>
  <r>
    <x v="1021"/>
    <s v="TDphQMWEh2te8Gat7wNVG51eomtfpmcDDPSeMZ+g6U15yJsNjqzuFy2SRu/MIAkoVvklbhmXaAV2X5NjUjCiBQ=="/>
    <x v="612"/>
    <s v="WOR02402 - MSc (Pre-registration) Physiotherapy"/>
    <s v="MSc (Pre-registration) Physiotherapy"/>
    <s v="FTA (Full time accelerated)"/>
    <x v="9"/>
    <s v=""/>
    <s v=""/>
    <s v="University of Worcester"/>
    <s v="University of Worcester"/>
    <s v="Sagitta Fernando"/>
    <x v="2"/>
  </r>
  <r>
    <x v="1022"/>
    <s v="k48k9v4u5BWbjrPZk09m/CzfBxrei0drpCRvgUN5+hSjV8hv74kWR7H+BOmhWmqGibRUtpIdOTODbPfrBDWtQA=="/>
    <x v="612"/>
    <s v="WOR02403 - MSc (Pre-registration) Occupational Therapy"/>
    <s v="MSc (Pre-registration) Occupational Therapy"/>
    <s v="FTA (Full time accelerated)"/>
    <x v="12"/>
    <s v=""/>
    <s v=""/>
    <s v="University of Worcester"/>
    <s v="University of Worcester"/>
    <s v="Sagitta Fernando"/>
    <x v="2"/>
  </r>
  <r>
    <x v="1023"/>
    <s v="OcJ4IK4VtEec7JWxG4yjEJl2un61osnDwgfxbe1kUSzv9P0Ww2+8a/D5YccoinnYLK7ZckgSS6nvwgedbYOaMg=="/>
    <x v="197"/>
    <s v="YOR01414 - Supplementary Prescriber (Level 7)"/>
    <s v="Supplementary Prescriber (Level 7)"/>
    <s v="PT (Part time)"/>
    <x v="1"/>
    <s v=""/>
    <s v="Supplementary Prescribing"/>
    <s v="University of York"/>
    <s v="University of York"/>
    <s v="Education officers"/>
    <x v="0"/>
  </r>
  <r>
    <x v="1024"/>
    <s v="+kSEmEymNqVZjx4OZ6XGJXmmsqkN8MHRmW71vJvrxxlDeTZeBk7MfsStvmzxj8ILyBdq6Vgp3xJsROWVwG3i7g=="/>
    <x v="197"/>
    <s v="YOR01533 - Independent and Supplementary Prescribing for Nurses, Midwives and AHPs Level 6"/>
    <s v="Independent and Supplementary Prescribing for Nurses, Midwives and AHPs Level 6"/>
    <s v="PT (Part time)"/>
    <x v="1"/>
    <s v=""/>
    <s v="Supplementary Prescribing, Independent Prescribing"/>
    <s v="University of York"/>
    <s v="University of York"/>
    <s v="Education officers"/>
    <x v="0"/>
  </r>
  <r>
    <x v="1025"/>
    <s v="vprILTcA1aehPeG/3ixRXGVtRpGDteknYbMbJsUI7fTOSPPM2NuXJUPes46i4odi+FyoNsyhRJ4J+LvbUrkzTg=="/>
    <x v="197"/>
    <s v="YOR01534 - Independent and Supplementary Prescribing for Nurses, Midwives and AHPs Level 7"/>
    <s v="Independent and Supplementary Prescribing for Nurses, Midwives and AHPs Level 7"/>
    <s v="PT (Part time)"/>
    <x v="1"/>
    <s v=""/>
    <s v="Supplementary Prescribing, Independent Prescribing"/>
    <s v="University of York"/>
    <s v="University of York"/>
    <s v="Education officers"/>
    <x v="0"/>
  </r>
  <r>
    <x v="1026"/>
    <s v="POx+q/SZvjS359l6Qr7uwCRn1lURwvIJNA6b3UMm4J1FxwpwY4c+NXVHW3+49ZfWerk8dhFcjSTS4wmg3agwVw=="/>
    <x v="197"/>
    <s v="YOR01539 - Supplementary Prescriber (Level 6)"/>
    <s v="Supplementary Prescriber (Level 6)"/>
    <s v="PT (Part time)"/>
    <x v="1"/>
    <s v=""/>
    <s v="Supplementary Prescribing"/>
    <s v="University of York"/>
    <s v="University of York"/>
    <s v="Education officers"/>
    <x v="0"/>
  </r>
  <r>
    <x v="1027"/>
    <s v="vBGwkMjM6TK+XMEr8uYE/bTs8J1Ao7TfXhGabDkeub/AQERSBb5zVhZEmutAFcfTiig9PzBLlCnV3N3MIrYMUQ=="/>
    <x v="613"/>
    <s v="YSJ01540 - BHSc (Hons) Occupational Therapy"/>
    <s v="BHSc (Hons) Occupational Therapy"/>
    <s v="PT (Part time)"/>
    <x v="12"/>
    <s v=""/>
    <s v=""/>
    <s v="York St John University"/>
    <s v="York St John University"/>
    <s v="Education officers"/>
    <x v="1"/>
  </r>
  <r>
    <x v="1028"/>
    <s v="Xb7jkrh+b0W4wO/5j054AuIG5siD1G/jV9V5TqnpNgk5y2S6Xpyn4ynT376/sxcGTcitAxU2HomjPaPvMU7RGA=="/>
    <x v="44"/>
    <s v="YSJ01542 - BSc (Hons) Occupational Therapy "/>
    <s v="BSc (Hons) Occupational Therapy"/>
    <s v="FT (Full time)"/>
    <x v="12"/>
    <s v=""/>
    <s v=""/>
    <s v="York St John University"/>
    <s v="York St John University"/>
    <s v="Education officers"/>
    <x v="0"/>
  </r>
  <r>
    <x v="1029"/>
    <s v="PKElgd4qhetpXyxRGOdTFyOfzdESHkZP1XuT1bjy+C6cO1jienPJWT6tK/TYvxQxJzQvQLRoptOnoD0q04ISqg=="/>
    <x v="614"/>
    <s v="YSJ01543 - BSc (Hons) Physiotherapy "/>
    <s v="BSc (Hons) Physiotherapy"/>
    <s v="FT (Full time)"/>
    <x v="9"/>
    <s v=""/>
    <s v=""/>
    <s v="York St John University"/>
    <s v="York St John University"/>
    <s v="Education officers"/>
    <x v="0"/>
  </r>
  <r>
    <x v="1030"/>
    <s v="f0rxuP7vMq5nSJPtKXgddEftpr53xARqvmHFeCeICyMxHH9Z5WzI1tH3QvXTXbQKcWRLmKr1+Y7BhchR7wFZig=="/>
    <x v="615"/>
    <s v="YSJ01544 - MSc Physiotherapy (Pre registration)"/>
    <s v="MSc Physiotherapy (Pre registration)"/>
    <s v="FT (Full time)"/>
    <x v="9"/>
    <s v=""/>
    <s v=""/>
    <s v="York St John University"/>
    <s v="York St John University"/>
    <s v="Education officers"/>
    <x v="0"/>
  </r>
  <r>
    <x v="1031"/>
    <s v="v091JPXJkW8iJOrz5tFUbi74Ekr0a6/Gnt+1VIERbeAA1xcRYNWQYTaTwZx2a/uj3XjXrya/yF8t/Gisyxcqvw=="/>
    <x v="44"/>
    <s v="YSJ01730 - MSc Occupational Therapy (Pre-registration)"/>
    <s v="MSc Occupational Therapy (Pre-registration)"/>
    <s v="FTA (Full time accelerated)"/>
    <x v="12"/>
    <s v=""/>
    <s v=""/>
    <s v="York St John University"/>
    <s v="York St John University"/>
    <s v="Kristina Simakova"/>
    <x v="0"/>
  </r>
  <r>
    <x v="1032"/>
    <s v="KRR2JKeLWhz2QAu3YEvslEXLrWEemoem3IOrC3u+wGEmeliMiHC9UicQqPI+pB5UQx7pYZpmGneeKDVVOVxbcg=="/>
    <x v="616"/>
    <s v="YSJ02053 - Doctorate of Counselling Psychology (DCounsPsy)"/>
    <s v="Doctorate of Counselling Psychology (DCounsPsy)"/>
    <s v="FT (Full time)"/>
    <x v="8"/>
    <s v="Counselling psychologist"/>
    <s v=""/>
    <s v="York St John University"/>
    <s v="York St John University"/>
    <s v="Ann Faulkner"/>
    <x v="0"/>
  </r>
  <r>
    <x v="1033"/>
    <s v="Bhn4ciZFfyYQdEyvXQM1ISUAKIqHBwsK9yOvGZm5qOD0lbDGF7Yo299onAQtBLOKbrwAkqfrdc5GPxh9O+ijIQ=="/>
    <x v="617"/>
    <s v="YSJ02246 - BSc (Hons) Physiotherapy"/>
    <s v="BSc (Hons) Physiotherapy"/>
    <s v="PT (Part time)"/>
    <x v="9"/>
    <s v=""/>
    <s v=""/>
    <s v="York St John University"/>
    <s v="York St John University"/>
    <s v="Ann Faulkner"/>
    <x v="0"/>
  </r>
  <r>
    <x v="1034"/>
    <s v="TFLT0t2EKC5ugUHP0qIX1B5/zR3N/qgf0a1I7hYGMrKbs5WEDQmyefpRfE7iNLAENQyZ9vnyVLBBa10w9jabkw=="/>
    <x v="618"/>
    <s v="YSJ02337 - MSc Physiotherapy (Pre registration)"/>
    <s v="MSc Physiotherapy (Pre registration)"/>
    <s v="PT (Part time)"/>
    <x v="9"/>
    <s v=""/>
    <s v=""/>
    <s v="York St John University"/>
    <s v="York St John University"/>
    <s v="Ann Faulkner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035">
  <r>
    <s v="892968da-8dc1-e411-80cf-0050569f10c3"/>
    <x v="0"/>
    <d v="2020-03-23T16:00:54"/>
    <s v="ABE00152 - BSc (Hons) Applied Biomedical Science"/>
    <x v="0"/>
    <s v="FT (Full time)"/>
    <s v="Biomedical scientist"/>
    <s v=""/>
    <x v="0"/>
    <s v="Abertay University"/>
    <s v="Abertay University"/>
    <s v="Education administrators"/>
    <x v="0"/>
  </r>
  <r>
    <s v="d735f141-7ccd-e911-812d-0050569f10c3"/>
    <x v="1"/>
    <d v="2020-05-22T17:12:48"/>
    <s v="ABN02237 - Independent Non-Medical Prescriber"/>
    <x v="1"/>
    <s v="PT (Part time)"/>
    <s v=""/>
    <s v=""/>
    <x v="1"/>
    <s v="University of Aberdeen"/>
    <s v="University of Aberdeen"/>
    <s v="Sagitta Fernando"/>
    <x v="0"/>
  </r>
  <r>
    <s v="dfbe68d4-8dc1-e411-80cf-0050569f10c3"/>
    <x v="2"/>
    <d v="2019-06-03T14:50:18"/>
    <s v="ACS00004 - Certificate of Attainment"/>
    <x v="2"/>
    <s v="FLX (Flexible)"/>
    <s v="Clinical scientist"/>
    <s v=""/>
    <x v="0"/>
    <s v="Association of Clinical Scientists"/>
    <s v="Association of Clinical Scientists"/>
    <s v="Education officers"/>
    <x v="0"/>
  </r>
  <r>
    <s v="5bda24d7-4922-ea11-8132-0050569f10c3"/>
    <x v="3"/>
    <d v="2020-08-24T09:18:08"/>
    <s v="AEC02308 - BSc (Hons) Radiography (Radiotherapy and Oncology)"/>
    <x v="3"/>
    <s v="FT (Full time)"/>
    <s v="Radiographer"/>
    <s v="Therapeutic radiographer"/>
    <x v="0"/>
    <s v="AECC University College"/>
    <s v="AECC University College"/>
    <s v="Ann Faulkner"/>
    <x v="0"/>
  </r>
  <r>
    <s v="8e72c60c-4a22-ea11-8132-0050569f10c3"/>
    <x v="4"/>
    <d v="2020-08-24T09:17:41"/>
    <s v="AEC02309 - BSc (Hons) Radiography (Diagnostic Imaging)"/>
    <x v="4"/>
    <s v="FT (Full time)"/>
    <s v="Radiographer"/>
    <s v="Diagnostic radiographer"/>
    <x v="0"/>
    <s v="AECC University College"/>
    <s v="AECC University College"/>
    <s v="Ann Faulkner"/>
    <x v="0"/>
  </r>
  <r>
    <s v="e1be68d4-8dc1-e411-80cf-0050569f10c3"/>
    <x v="5"/>
    <d v="2020-06-24T12:45:23"/>
    <s v="AHS00005-Certificate of Attainment"/>
    <x v="2"/>
    <s v="FT (Full time)"/>
    <s v="Clinical scientist"/>
    <s v=""/>
    <x v="0"/>
    <s v="Academy for Healthcare Science"/>
    <s v="Academy for Healthcare Science"/>
    <s v="Education administrators"/>
    <x v="0"/>
  </r>
  <r>
    <s v="e3be68d4-8dc1-e411-80cf-0050569f10c3"/>
    <x v="6"/>
    <d v="2020-06-24T12:45:23"/>
    <s v="AHS00006 - Certificate of Equivalence"/>
    <x v="5"/>
    <s v="FT (Full time)"/>
    <s v="Clinical scientist"/>
    <s v=""/>
    <x v="0"/>
    <s v="Academy for Healthcare Science"/>
    <s v="Academy for Healthcare Science"/>
    <s v="Education administrators"/>
    <x v="0"/>
  </r>
  <r>
    <s v="07bf68d4-8dc1-e411-80cf-0050569f10c3"/>
    <x v="7"/>
    <d v="2018-07-30T08:36:44"/>
    <s v="ARU00024-MA Music Therapy"/>
    <x v="6"/>
    <s v="FT (Full time)"/>
    <s v="Arts therapist"/>
    <s v="Music therapy"/>
    <x v="0"/>
    <s v="Anglia Ruskin University"/>
    <s v="Anglia Ruskin University"/>
    <s v="Education administrators"/>
    <x v="0"/>
  </r>
  <r>
    <s v="0bbf68d4-8dc1-e411-80cf-0050569f10c3"/>
    <x v="8"/>
    <d v="2020-08-11T14:33:38"/>
    <s v="ARU00026 - MA Dramatherapy"/>
    <x v="7"/>
    <s v="FT (Full time)"/>
    <s v="Arts therapist"/>
    <s v="Drama therapy"/>
    <x v="0"/>
    <s v="Anglia Ruskin University"/>
    <s v="Anglia Ruskin University"/>
    <s v="Education administrators"/>
    <x v="0"/>
  </r>
  <r>
    <s v="15bf68d4-8dc1-e411-80cf-0050569f10c3"/>
    <x v="9"/>
    <d v="2020-05-18T09:17:28"/>
    <s v="ARU00031 - Advanced Non-Medical Prescribing (level 7)"/>
    <x v="8"/>
    <s v="PT (Part time)"/>
    <s v=""/>
    <s v=""/>
    <x v="1"/>
    <s v="Anglia Ruskin University"/>
    <s v="Anglia Ruskin University"/>
    <s v="Education administrators"/>
    <x v="0"/>
  </r>
  <r>
    <s v="17bf68d4-8dc1-e411-80cf-0050569f10c3"/>
    <x v="10"/>
    <d v="2020-05-18T09:17:28"/>
    <s v="ARU00032 - Advanced Non-Medical Prescribing (level 7) (SP only)"/>
    <x v="9"/>
    <s v="PT (Part time)"/>
    <s v=""/>
    <s v=""/>
    <x v="2"/>
    <s v="Anglia Ruskin University"/>
    <s v="Anglia Ruskin University"/>
    <s v="Education administrators"/>
    <x v="0"/>
  </r>
  <r>
    <s v="1bbf68d4-8dc1-e411-80cf-0050569f10c3"/>
    <x v="11"/>
    <d v="2020-05-18T09:17:28"/>
    <s v="ARU00034 - Non-Medical Prescribing (level 6)"/>
    <x v="10"/>
    <s v="PT (Part time)"/>
    <s v=""/>
    <s v=""/>
    <x v="1"/>
    <s v="Anglia Ruskin University"/>
    <s v="Anglia Ruskin University"/>
    <s v="Education administrators"/>
    <x v="0"/>
  </r>
  <r>
    <s v="1fbf68d4-8dc1-e411-80cf-0050569f10c3"/>
    <x v="12"/>
    <d v="2020-07-20T12:01:20"/>
    <s v="ARU00036-BSc (Hons) Paramedic Science"/>
    <x v="11"/>
    <s v="FT (Full time)"/>
    <s v="Paramedic"/>
    <s v=""/>
    <x v="0"/>
    <s v="Anglia Ruskin University"/>
    <s v="Anglia Ruskin University"/>
    <s v="Education administrators"/>
    <x v="0"/>
  </r>
  <r>
    <s v="21bf68d4-8dc1-e411-80cf-0050569f10c3"/>
    <x v="13"/>
    <d v="2020-05-18T09:17:28"/>
    <s v="ARU00037 - Non-Medical Prescribing (level 6) (SP only)"/>
    <x v="12"/>
    <s v="PT (Part time)"/>
    <s v=""/>
    <s v=""/>
    <x v="2"/>
    <s v="Anglia Ruskin University"/>
    <s v="Anglia Ruskin University"/>
    <s v="Education administrators"/>
    <x v="0"/>
  </r>
  <r>
    <s v="36ce68ec-8dc1-e411-80cf-0050569f10c3"/>
    <x v="14"/>
    <d v="2020-02-14T10:46:12"/>
    <s v="ARU00448 - FDSc in Hearing Aid Audiology"/>
    <x v="13"/>
    <s v="DL (Distance learning)"/>
    <s v="Hearing aid dispenser"/>
    <s v=""/>
    <x v="0"/>
    <s v="Anglia Ruskin University"/>
    <s v="Anglia Ruskin University"/>
    <s v="Education administrators"/>
    <x v="0"/>
  </r>
  <r>
    <s v="2857d0d9-39dd-e411-80cf-0050569f10c3"/>
    <x v="15"/>
    <d v="2020-06-16T12:19:23"/>
    <s v="ARU01573-Diploma Higher Education Paramedic Studies"/>
    <x v="14"/>
    <s v="FT (Full time)"/>
    <s v="Paramedic"/>
    <s v=""/>
    <x v="0"/>
    <s v="Anglia Ruskin University"/>
    <s v="Anglia Ruskin University"/>
    <s v="Aveen Croash"/>
    <x v="1"/>
  </r>
  <r>
    <s v="4d20025f-467b-e611-80e5-0050569f10c3"/>
    <x v="16"/>
    <d v="2020-05-15T11:52:43"/>
    <s v="ARU01747 - BSc (Hons) Operating Department Practice"/>
    <x v="15"/>
    <s v="FT (Full time)"/>
    <s v="Operating department practitioner"/>
    <s v=""/>
    <x v="0"/>
    <s v="Anglia Ruskin University"/>
    <s v="Anglia Ruskin University"/>
    <s v="John Archibald"/>
    <x v="0"/>
  </r>
  <r>
    <s v="bd68df4e-3a1b-ea11-8131-0050569f10c3"/>
    <x v="17"/>
    <d v="2020-05-22T16:50:04"/>
    <s v="ARU02304 - BSc (Hons) Operating Department Practice (Degree Apprenticeship)"/>
    <x v="16"/>
    <s v="WBL (Work based learning)"/>
    <s v="Operating department practitioner"/>
    <s v=""/>
    <x v="0"/>
    <s v="Anglia Ruskin University"/>
    <s v="Anglia Ruskin University"/>
    <s v="Alex Stride"/>
    <x v="0"/>
  </r>
  <r>
    <s v="27bf68d4-8dc1-e411-80cf-0050569f10c3"/>
    <x v="18"/>
    <d v="2020-02-14T10:46:12"/>
    <s v="AST00040 - BSc (Hons) Healthcare Science (Audiology)"/>
    <x v="17"/>
    <s v="FT (Full time)"/>
    <s v="Hearing aid dispenser"/>
    <s v=""/>
    <x v="0"/>
    <s v="Aston University"/>
    <s v="Aston University"/>
    <s v="Education administrators"/>
    <x v="0"/>
  </r>
  <r>
    <s v="29bf68d4-8dc1-e411-80cf-0050569f10c3"/>
    <x v="19"/>
    <d v="2020-02-14T10:46:12"/>
    <s v="AST00041 - Foundation Degree in Hearing Aid Audiology"/>
    <x v="18"/>
    <s v="FT (Full time)"/>
    <s v="Hearing aid dispenser"/>
    <s v=""/>
    <x v="0"/>
    <s v="Aston University"/>
    <s v="Aston University"/>
    <s v="Education administrators"/>
    <x v="0"/>
  </r>
  <r>
    <s v="2dbf68d4-8dc1-e411-80cf-0050569f10c3"/>
    <x v="20"/>
    <d v="2020-06-16T08:56:33"/>
    <s v="AST00043 - BSc (Hons) Applied Biomedical Science"/>
    <x v="0"/>
    <s v="FT (Full time)"/>
    <s v="Biomedical scientist"/>
    <s v=""/>
    <x v="0"/>
    <s v="Aston University"/>
    <s v="Aston University"/>
    <s v="Education administrators"/>
    <x v="0"/>
  </r>
  <r>
    <s v="c10d1e96-d7f6-e711-80f7-0050569f10c3"/>
    <x v="21"/>
    <d v="2020-02-14T10:46:12"/>
    <s v="AST01974 - BSc (Hons) Healthcare Science (Audiology)"/>
    <x v="17"/>
    <s v="PT (Part time)"/>
    <s v="Hearing aid dispenser"/>
    <s v=""/>
    <x v="0"/>
    <s v="Aston University"/>
    <s v="Aston University"/>
    <s v="Sagitta Fernando"/>
    <x v="0"/>
  </r>
  <r>
    <s v="224258f0-d7f6-e711-80f7-0050569f10c3"/>
    <x v="22"/>
    <d v="2020-02-14T10:46:12"/>
    <s v="AST01975 - BSc (Hons) Healthcare Science (Audiology)"/>
    <x v="17"/>
    <s v="WBL (Work based learning)"/>
    <s v="Hearing aid dispenser"/>
    <s v=""/>
    <x v="0"/>
    <s v="Aston University"/>
    <s v="Aston University"/>
    <s v="Sagitta Fernando"/>
    <x v="0"/>
  </r>
  <r>
    <s v="2fbf68d4-8dc1-e411-80cf-0050569f10c3"/>
    <x v="23"/>
    <d v="2020-04-20T12:17:21"/>
    <s v="BAN00044 - Doctorate in Clinical Psychology (D.Clin.Psy)"/>
    <x v="19"/>
    <s v="FT (Full time)"/>
    <s v="Practitioner psychologist"/>
    <s v="Clinical psychologist"/>
    <x v="0"/>
    <s v="Bangor University"/>
    <s v="Bangor University"/>
    <s v="Education administrators"/>
    <x v="0"/>
  </r>
  <r>
    <s v="81bf68d4-8dc1-e411-80cf-0050569f10c3"/>
    <x v="24"/>
    <d v="2020-02-13T11:24:40"/>
    <s v="BAN00085 - Non medical / Independent prescribing"/>
    <x v="20"/>
    <s v="PT (Part time)"/>
    <s v=""/>
    <s v=""/>
    <x v="1"/>
    <s v="Bangor University"/>
    <s v="Bangor University"/>
    <s v="Education administrators"/>
    <x v="0"/>
  </r>
  <r>
    <s v="af2968da-8dc1-e411-80cf-0050569f10c3"/>
    <x v="25"/>
    <d v="2020-04-09T15:31:10"/>
    <s v="BAN00171 - BSc (Hons) Diagnostic Radiography"/>
    <x v="21"/>
    <s v="FT (Full time)"/>
    <s v="Radiographer"/>
    <s v="Diagnostic radiographer"/>
    <x v="0"/>
    <s v="Bangor University"/>
    <s v="Bangor University"/>
    <s v="Education administrators"/>
    <x v="0"/>
  </r>
  <r>
    <s v="377aef00-851d-e911-8119-0050569f10c3"/>
    <x v="26"/>
    <d v="2019-11-26T13:09:04"/>
    <s v="BAN02139 - PGDip Physiotherapy"/>
    <x v="22"/>
    <s v="FT (Full time)"/>
    <s v="Physiotherapist"/>
    <s v=""/>
    <x v="0"/>
    <s v="Bangor University"/>
    <s v="Bangor University"/>
    <s v="Sagitta Fernando"/>
    <x v="0"/>
  </r>
  <r>
    <s v="12cd7011-b70c-e811-80f8-0050569f10c3"/>
    <x v="27"/>
    <d v="2019-10-15T14:26:55"/>
    <s v="BAS01996 - Sport and Exercise Psychology Accreditation Route"/>
    <x v="23"/>
    <s v="PT (Part time)"/>
    <s v="Practitioner psychologist"/>
    <s v="Sport and exercise psychologist"/>
    <x v="0"/>
    <s v="British Association of Sport and Exercise Sciences"/>
    <s v="British Association of Sport and Exercise Sciences"/>
    <s v="John Archibald"/>
    <x v="0"/>
  </r>
  <r>
    <s v="90ff66e6-8dc1-e411-80cf-0050569f10c3"/>
    <x v="28"/>
    <d v="2020-04-20T12:17:22"/>
    <s v="BAT00373 - Doctorate in Clinical Psychology"/>
    <x v="24"/>
    <s v="FT (Full time)"/>
    <s v="Practitioner psychologist"/>
    <s v="Clinical psychologist"/>
    <x v="0"/>
    <s v="University of Bath"/>
    <s v="University of Bath"/>
    <s v="Education officers"/>
    <x v="0"/>
  </r>
  <r>
    <s v="d2451508-9067-ea11-8139-0050569f10c3"/>
    <x v="29"/>
    <d v="2020-04-02T16:51:50"/>
    <s v="BBK02358 - MRes Professional Practice Occupational Psychology"/>
    <x v="25"/>
    <s v="FT (Full time)"/>
    <s v="Practitioner psychologist"/>
    <s v="Occupational psychologist"/>
    <x v="0"/>
    <s v="Birkbeck, University of London"/>
    <s v="Birkbeck, University of London"/>
    <s v="Sagitta Fernando"/>
    <x v="2"/>
  </r>
  <r>
    <s v="91111c4f-9067-ea11-8139-0050569f10c3"/>
    <x v="30"/>
    <d v="2020-04-28T11:37:16"/>
    <s v="BBK02359 - MRes Professional Practice Occupational Psychology"/>
    <x v="25"/>
    <s v="PT (Part time)"/>
    <s v="Practitioner psychologist"/>
    <s v="Occupational psychologist"/>
    <x v="0"/>
    <s v="Birkbeck, University of London"/>
    <s v="Birkbeck, University of London"/>
    <s v="Sagitta Fernando"/>
    <x v="2"/>
  </r>
  <r>
    <s v="39bf68d4-8dc1-e411-80cf-0050569f10c3"/>
    <x v="31"/>
    <d v="2020-06-15T09:51:03"/>
    <s v="BCU00049 - BSc (Hons) Paramedic Science"/>
    <x v="11"/>
    <s v="FT (Full time)"/>
    <s v="Paramedic"/>
    <s v=""/>
    <x v="0"/>
    <s v="Birmingham City University"/>
    <s v="Birmingham City University"/>
    <s v="Education administrators"/>
    <x v="0"/>
  </r>
  <r>
    <s v="3dbf68d4-8dc1-e411-80cf-0050569f10c3"/>
    <x v="32"/>
    <d v="2020-08-02T15:03:01"/>
    <s v="BCU00051 - Dip HE Paramedic Science"/>
    <x v="26"/>
    <s v="FT (Full time)"/>
    <s v="Paramedic"/>
    <s v=""/>
    <x v="0"/>
    <s v="Birmingham City University"/>
    <s v="Birmingham City University"/>
    <s v="Education administrators"/>
    <x v="1"/>
  </r>
  <r>
    <s v="47bf68d4-8dc1-e411-80cf-0050569f10c3"/>
    <x v="33"/>
    <d v="2019-05-01T11:59:21"/>
    <s v="BCU00056 - Principles of Prescribing for Health Care Professionals"/>
    <x v="27"/>
    <s v="FT (Full time)"/>
    <s v=""/>
    <s v=""/>
    <x v="2"/>
    <s v="Birmingham City University"/>
    <s v="Birmingham City University"/>
    <s v="Education administrators"/>
    <x v="0"/>
  </r>
  <r>
    <s v="49bf68d4-8dc1-e411-80cf-0050569f10c3"/>
    <x v="34"/>
    <d v="2019-05-01T11:59:21"/>
    <s v="BCU00057 - Principles of Prescribing for Health Care Professionals"/>
    <x v="27"/>
    <s v="PT (Part time)"/>
    <s v=""/>
    <s v=""/>
    <x v="2"/>
    <s v="Birmingham City University"/>
    <s v="Birmingham City University"/>
    <s v="Education administrators"/>
    <x v="0"/>
  </r>
  <r>
    <s v="67bf68d4-8dc1-e411-80cf-0050569f10c3"/>
    <x v="35"/>
    <d v="2019-05-01T11:59:21"/>
    <s v="BCU00072 - Non-Medical Prescribing for Allied Health Professionals (Undergraduate)"/>
    <x v="28"/>
    <s v="FT (Full time)"/>
    <s v=""/>
    <s v=""/>
    <x v="1"/>
    <s v="Birmingham City University"/>
    <s v="Birmingham City University"/>
    <s v="Education administrators"/>
    <x v="0"/>
  </r>
  <r>
    <s v="6bbf68d4-8dc1-e411-80cf-0050569f10c3"/>
    <x v="36"/>
    <d v="2019-05-01T11:59:21"/>
    <s v="BCU00074 - Non-Medical Prescribing for Allied Health Professionals (Undergraduate) (Conversion)"/>
    <x v="29"/>
    <s v="PT (Part time)"/>
    <s v=""/>
    <s v=""/>
    <x v="1"/>
    <s v="Birmingham City University"/>
    <s v="Birmingham City University"/>
    <s v="Education administrators"/>
    <x v="0"/>
  </r>
  <r>
    <s v="6dbf68d4-8dc1-e411-80cf-0050569f10c3"/>
    <x v="37"/>
    <d v="2019-05-01T11:59:21"/>
    <s v="BCU00075 - Non-Medical Prescribing for Allied Health Professionals (Undergraduate)"/>
    <x v="28"/>
    <s v="PT (Part time)"/>
    <s v=""/>
    <s v=""/>
    <x v="1"/>
    <s v="Birmingham City University"/>
    <s v="Birmingham City University"/>
    <s v="Education administrators"/>
    <x v="0"/>
  </r>
  <r>
    <s v="77bf68d4-8dc1-e411-80cf-0050569f10c3"/>
    <x v="38"/>
    <d v="2019-05-01T11:59:21"/>
    <s v="BCU00080 - Principles of Prescribing for Allied Health Professionals (Post Graduate)"/>
    <x v="30"/>
    <s v="FT (Full time)"/>
    <s v=""/>
    <s v=""/>
    <x v="1"/>
    <s v="Birmingham City University"/>
    <s v="Birmingham City University"/>
    <s v="Education administrators"/>
    <x v="0"/>
  </r>
  <r>
    <s v="7bbf68d4-8dc1-e411-80cf-0050569f10c3"/>
    <x v="39"/>
    <d v="2019-05-01T11:59:21"/>
    <s v="BCU00082 - Principles of Prescribing for Allied Health Professionals (Post Graduate) (Conversion)"/>
    <x v="31"/>
    <s v="PT (Part time)"/>
    <s v=""/>
    <s v=""/>
    <x v="1"/>
    <s v="Birmingham City University"/>
    <s v="Birmingham City University"/>
    <s v="Education administrators"/>
    <x v="0"/>
  </r>
  <r>
    <s v="7dbf68d4-8dc1-e411-80cf-0050569f10c3"/>
    <x v="40"/>
    <d v="2019-05-01T11:59:21"/>
    <s v="BCU00083 - Principles of Prescribing for Allied Health Professionals (Post Graduate)"/>
    <x v="30"/>
    <s v="PT (Part time)"/>
    <s v=""/>
    <s v=""/>
    <x v="1"/>
    <s v="Birmingham City University"/>
    <s v="Birmingham City University"/>
    <s v="Education administrators"/>
    <x v="0"/>
  </r>
  <r>
    <s v="e8c2933d-8ec1-e411-80cf-0050569f10c3"/>
    <x v="41"/>
    <d v="2019-11-11T09:52:41"/>
    <s v="BCU01292 - DipHE Operating Department Practice"/>
    <x v="32"/>
    <s v="FT (Full time)"/>
    <s v="Operating department practitioner"/>
    <s v=""/>
    <x v="0"/>
    <s v="Birmingham City University"/>
    <s v="Birmingham City University"/>
    <s v="Education administrators"/>
    <x v="0"/>
  </r>
  <r>
    <s v="ecc2933d-8ec1-e411-80cf-0050569f10c3"/>
    <x v="42"/>
    <d v="2019-04-29T12:09:27"/>
    <s v="BCU01294 - BSc (Hons) Diagnostic Radiography"/>
    <x v="21"/>
    <s v="FT (Full time)"/>
    <s v="Radiographer"/>
    <s v="Diagnostic radiographer"/>
    <x v="0"/>
    <s v="Birmingham City University"/>
    <s v="Birmingham City University"/>
    <s v="Education administrators"/>
    <x v="0"/>
  </r>
  <r>
    <s v="eec2933d-8ec1-e411-80cf-0050569f10c3"/>
    <x v="43"/>
    <d v="2019-04-29T12:09:27"/>
    <s v="BCU01295 - BSc (Hons) Diagnostic Radiography"/>
    <x v="21"/>
    <s v="PT (Part time)"/>
    <s v="Radiographer"/>
    <s v="Diagnostic radiographer"/>
    <x v="0"/>
    <s v="Birmingham City University"/>
    <s v="Birmingham City University"/>
    <s v="Education administrators"/>
    <x v="0"/>
  </r>
  <r>
    <s v="f0c2933d-8ec1-e411-80cf-0050569f10c3"/>
    <x v="44"/>
    <d v="2019-04-29T12:09:28"/>
    <s v="BCU01296 - BSc (Hons) Radiotherapy"/>
    <x v="33"/>
    <s v="FT (Full time)"/>
    <s v="Radiographer"/>
    <s v="Therapeutic radiographer"/>
    <x v="0"/>
    <s v="Birmingham City University"/>
    <s v="Birmingham City University"/>
    <s v="Education administrators"/>
    <x v="0"/>
  </r>
  <r>
    <s v="f2c2933d-8ec1-e411-80cf-0050569f10c3"/>
    <x v="45"/>
    <d v="2019-04-29T12:09:28"/>
    <s v="BCU01297 - BSc (Hons) Radiotherapy"/>
    <x v="33"/>
    <s v="PT (Part time)"/>
    <s v="Radiographer"/>
    <s v="Therapeutic radiographer"/>
    <x v="0"/>
    <s v="Birmingham City University"/>
    <s v="Birmingham City University"/>
    <s v="Education administrators"/>
    <x v="0"/>
  </r>
  <r>
    <s v="f4c2933d-8ec1-e411-80cf-0050569f10c3"/>
    <x v="46"/>
    <d v="2019-04-29T12:09:29"/>
    <s v="BCU01298 - BSc (Hons) Speech and Language Therapy"/>
    <x v="34"/>
    <s v="FT (Full time)"/>
    <s v="Speech and language therapist"/>
    <s v=""/>
    <x v="0"/>
    <s v="Birmingham City University"/>
    <s v="Birmingham City University"/>
    <s v="Education administrators"/>
    <x v="0"/>
  </r>
  <r>
    <s v="f6c2933d-8ec1-e411-80cf-0050569f10c3"/>
    <x v="47"/>
    <d v="2019-04-29T12:09:29"/>
    <s v="BCU01299 - BSc (Hons) Speech and Language Therapy"/>
    <x v="34"/>
    <s v="PT (Part time)"/>
    <s v="Speech and language therapist"/>
    <s v=""/>
    <x v="0"/>
    <s v="Birmingham City University"/>
    <s v="Birmingham City University"/>
    <s v="Education administrators"/>
    <x v="0"/>
  </r>
  <r>
    <s v="fcc2933d-8ec1-e411-80cf-0050569f10c3"/>
    <x v="48"/>
    <d v="2019-05-01T11:59:21"/>
    <s v="BCU01302 - Non-medical Prescribing for Allied Health Professionals"/>
    <x v="35"/>
    <s v="FT (Full time)"/>
    <s v=""/>
    <s v=""/>
    <x v="2"/>
    <s v="Birmingham City University"/>
    <s v="Birmingham City University"/>
    <s v="Education administrators"/>
    <x v="0"/>
  </r>
  <r>
    <s v="fec2933d-8ec1-e411-80cf-0050569f10c3"/>
    <x v="49"/>
    <d v="2019-05-01T11:59:21"/>
    <s v="BCU01303 - Non-medical Prescribing for Allied Health Professionals"/>
    <x v="35"/>
    <s v="PT (Part time)"/>
    <s v=""/>
    <s v=""/>
    <x v="2"/>
    <s v="Birmingham City University"/>
    <s v="Birmingham City University"/>
    <s v="Education administrators"/>
    <x v="0"/>
  </r>
  <r>
    <s v="488257ce-4d0f-e511-80d0-0050569f10c3"/>
    <x v="50"/>
    <d v="2019-11-11T09:52:41"/>
    <s v="BCU01591 - BSc (Hons) Operating Department Practice"/>
    <x v="15"/>
    <s v="FT (Full time)"/>
    <s v="Operating department practitioner"/>
    <s v=""/>
    <x v="0"/>
    <s v="Birmingham City University"/>
    <s v="Birmingham City University"/>
    <s v="John Archibald"/>
    <x v="0"/>
  </r>
  <r>
    <s v="d560f090-0f32-e611-80e2-0050569f10c3"/>
    <x v="51"/>
    <d v="2019-06-17T12:39:33"/>
    <s v="BCU01720 - MSc Dietetics"/>
    <x v="36"/>
    <s v="FT (Full time)"/>
    <s v="Dietitian"/>
    <s v=""/>
    <x v="0"/>
    <s v="Birmingham City University"/>
    <s v="Birmingham City University"/>
    <s v="John Archibald"/>
    <x v="0"/>
  </r>
  <r>
    <s v="825a330c-1032-e611-80e2-0050569f10c3"/>
    <x v="52"/>
    <d v="2019-05-28T11:58:11"/>
    <s v="BCU01722 - MSc Physiotherapy"/>
    <x v="37"/>
    <s v="FT (Full time)"/>
    <s v="Physiotherapist"/>
    <s v=""/>
    <x v="0"/>
    <s v="Birmingham City University"/>
    <s v="Birmingham City University"/>
    <s v="John Archibald"/>
    <x v="0"/>
  </r>
  <r>
    <s v="46e40919-7ec0-e711-80f1-0050569f10c3"/>
    <x v="53"/>
    <d v="2019-11-11T09:52:41"/>
    <s v="BCU01921-DipHE Operating Department Practice (South West)"/>
    <x v="38"/>
    <s v="FT (Full time)"/>
    <s v="Operating department practitioner"/>
    <s v=""/>
    <x v="0"/>
    <s v="Birmingham City University"/>
    <s v="Birmingham City University"/>
    <s v="Sagitta Fernando"/>
    <x v="0"/>
  </r>
  <r>
    <s v="f978ecf4-80d3-e811-810f-0050569f10c3"/>
    <x v="54"/>
    <d v="2019-08-05T16:51:18"/>
    <s v="BCU02101-MSc Speech and Language Therapy"/>
    <x v="39"/>
    <s v="FT (Full time)"/>
    <s v="Speech and language therapist"/>
    <s v=""/>
    <x v="0"/>
    <s v="Birmingham City University"/>
    <s v="Birmingham City University"/>
    <s v="Alex Stride"/>
    <x v="0"/>
  </r>
  <r>
    <s v="f400e0f1-3ac0-ea11-813d-0050569f10c3"/>
    <x v="55"/>
    <d v="2020-07-07T11:24:21"/>
    <s v="BCU02382 - BSc Hons Operating Department Practice (South West)"/>
    <x v="40"/>
    <s v="FT (Full time)"/>
    <s v="Operating department practitioner"/>
    <s v=""/>
    <x v="0"/>
    <s v="Birmingham City University"/>
    <s v="Birmingham City University"/>
    <s v="Sagitta Fernando"/>
    <x v="0"/>
  </r>
  <r>
    <s v="4bbf68d4-8dc1-e411-80cf-0050569f10c3"/>
    <x v="56"/>
    <d v="2020-08-21T19:02:39"/>
    <s v="BED00058 - BSc (Hons) Operating Department Practice"/>
    <x v="15"/>
    <s v="FT (Full time)"/>
    <s v="Operating department practitioner"/>
    <s v=""/>
    <x v="0"/>
    <s v="University of Bedfordshire"/>
    <s v="University of Bedfordshire"/>
    <s v="Education officers"/>
    <x v="0"/>
  </r>
  <r>
    <s v="9d698e43-8ec1-e411-80cf-0050569f10c3"/>
    <x v="57"/>
    <d v="2019-03-15T12:29:04"/>
    <s v="BED01360 - Diploma of Higher Education Operating Department Practice"/>
    <x v="41"/>
    <s v="FT (Full time)"/>
    <s v="Operating department practitioner"/>
    <s v=""/>
    <x v="0"/>
    <s v="University of Bedfordshire"/>
    <s v="University of Bedfordshire"/>
    <s v="Education officers"/>
    <x v="0"/>
  </r>
  <r>
    <s v="fb698e43-8ec1-e411-80cf-0050569f10c3"/>
    <x v="58"/>
    <d v="2020-01-07T10:22:43"/>
    <s v="BED01407 - BSc (Hons) Paramedic Science"/>
    <x v="11"/>
    <s v="FT (Full time)"/>
    <s v="Paramedic"/>
    <s v=""/>
    <x v="0"/>
    <s v="University of Bedfordshire"/>
    <s v="University of Bedfordshire"/>
    <s v="Education officers"/>
    <x v="0"/>
  </r>
  <r>
    <s v="0b8fad89-3fb3-e711-80f1-0050569f10c3"/>
    <x v="59"/>
    <d v="2020-08-21T19:03:42"/>
    <s v="BED01911 - BSc (Hons) Occupational Therapy"/>
    <x v="42"/>
    <s v="FT (Full time)"/>
    <s v="Occupational therapist"/>
    <s v=""/>
    <x v="0"/>
    <s v="University of Bedfordshire"/>
    <s v="University of Bedfordshire"/>
    <s v="Sagitta Fernando"/>
    <x v="0"/>
  </r>
  <r>
    <s v="0c2ef7d4-3fb3-e711-80f1-0050569f10c3"/>
    <x v="60"/>
    <d v="2020-08-21T19:03:17"/>
    <s v="BED01912 - BSc (Hons) Physiotherapy"/>
    <x v="43"/>
    <s v="FT (Full time)"/>
    <s v="Physiotherapist"/>
    <s v=""/>
    <x v="0"/>
    <s v="University of Bedfordshire"/>
    <s v="University of Bedfordshire"/>
    <s v="Sagitta Fernando"/>
    <x v="0"/>
  </r>
  <r>
    <s v="5bbf68d4-8dc1-e411-80cf-0050569f10c3"/>
    <x v="61"/>
    <d v="2019-07-11T11:34:58"/>
    <s v="BIR00066 - Applied Educational and Child Psychology (D.Ed.Psy)"/>
    <x v="44"/>
    <s v="FT (Full time)"/>
    <s v="Practitioner psychologist"/>
    <s v="Educational psychologist"/>
    <x v="0"/>
    <s v="University of Birmingham"/>
    <s v="University of Birmingham"/>
    <s v="Education administrators"/>
    <x v="0"/>
  </r>
  <r>
    <s v="5fbf68d4-8dc1-e411-80cf-0050569f10c3"/>
    <x v="62"/>
    <d v="2019-05-10T11:42:12"/>
    <s v="BIR00068 - Doctorate in Forensic Psychology Practice (ForenPsyD)"/>
    <x v="45"/>
    <s v="PT (Part time)"/>
    <s v="Practitioner psychologist"/>
    <s v="Forensic psychologist"/>
    <x v="0"/>
    <s v="University of Birmingham"/>
    <s v="University of Birmingham"/>
    <s v="Education administrators"/>
    <x v="0"/>
  </r>
  <r>
    <s v="61bf68d4-8dc1-e411-80cf-0050569f10c3"/>
    <x v="63"/>
    <d v="2019-07-19T11:05:11"/>
    <s v="BIR00069 - Clinical Psychology Doctorate (ClinPsyD)"/>
    <x v="46"/>
    <s v="FT (Full time)"/>
    <s v="Practitioner psychologist"/>
    <s v="Clinical psychologist"/>
    <x v="0"/>
    <s v="University of Birmingham"/>
    <s v="University of Birmingham"/>
    <s v="Education administrators"/>
    <x v="0"/>
  </r>
  <r>
    <s v="63bf68d4-8dc1-e411-80cf-0050569f10c3"/>
    <x v="64"/>
    <d v="2019-05-10T11:42:12"/>
    <s v="BIR00070 - Doctorate in Forensic Psychology Practice (ForenPsyD)"/>
    <x v="45"/>
    <s v="FT (Full time)"/>
    <s v="Practitioner psychologist"/>
    <s v="Forensic psychologist"/>
    <x v="0"/>
    <s v="University of Birmingham"/>
    <s v="University of Birmingham"/>
    <s v="Education administrators"/>
    <x v="0"/>
  </r>
  <r>
    <s v="d4c2933d-8ec1-e411-80cf-0050569f10c3"/>
    <x v="65"/>
    <d v="2020-07-23T09:48:44"/>
    <s v="BIR01282 - BSc (Hons) Physiotherapy"/>
    <x v="43"/>
    <s v="FT (Full time)"/>
    <s v="Physiotherapist"/>
    <s v=""/>
    <x v="0"/>
    <s v="University of Birmingham"/>
    <s v="University of Birmingham"/>
    <s v="Education administrators"/>
    <x v="0"/>
  </r>
  <r>
    <s v="d6c2933d-8ec1-e411-80cf-0050569f10c3"/>
    <x v="66"/>
    <d v="2020-07-23T09:48:44"/>
    <s v="BIR01283 - BSc (Hons) Physiotherapy"/>
    <x v="43"/>
    <s v="FLX (Flexible)"/>
    <s v="Physiotherapist"/>
    <s v=""/>
    <x v="0"/>
    <s v="University of Birmingham"/>
    <s v="University of Birmingham"/>
    <s v="Education administrators"/>
    <x v="0"/>
  </r>
  <r>
    <s v="d8c2933d-8ec1-e411-80cf-0050569f10c3"/>
    <x v="67"/>
    <d v="2020-07-23T09:48:44"/>
    <s v="BIR01284 - MSc Physiotherapy (Pre-registration)"/>
    <x v="47"/>
    <s v="FT (Full time)"/>
    <s v="Physiotherapist"/>
    <s v=""/>
    <x v="0"/>
    <s v="University of Birmingham"/>
    <s v="University of Birmingham"/>
    <s v="Education administrators"/>
    <x v="0"/>
  </r>
  <r>
    <s v="eb698e43-8ec1-e411-80cf-0050569f10c3"/>
    <x v="68"/>
    <d v="2019-07-08T15:28:07"/>
    <s v="BIR01399 - Forensic Clinical Psychology Doctorate (ForenClinPsyD)"/>
    <x v="48"/>
    <s v="FT (Full time)"/>
    <s v="Practitioner psychologist"/>
    <s v="Clinical psychologist, Forensic psychologist"/>
    <x v="0"/>
    <s v="University of Birmingham"/>
    <s v="University of Birmingham"/>
    <s v="Education administrators"/>
    <x v="0"/>
  </r>
  <r>
    <s v="aaf291e4-5ab5-e511-80db-0050569f10c3"/>
    <x v="69"/>
    <d v="2019-05-01T11:59:21"/>
    <s v="BIR01660 - Practice Certificate in Independent Prescribing for Pharmacists/Nurses/Physiotherapists/Podiatrists"/>
    <x v="49"/>
    <s v="PT (Part time)"/>
    <s v=""/>
    <s v=""/>
    <x v="1"/>
    <s v="University of Birmingham"/>
    <s v="University of Birmingham"/>
    <s v="John Archibald"/>
    <x v="0"/>
  </r>
  <r>
    <s v="7fbf68d4-8dc1-e411-80cf-0050569f10c3"/>
    <x v="70"/>
    <d v="2020-02-14T17:12:17"/>
    <s v="BMC00084 - BSc (Hons) Podiatry"/>
    <x v="50"/>
    <s v="FT (Full time)"/>
    <s v="Chiropodist / podiatrist"/>
    <s v=""/>
    <x v="3"/>
    <s v="Birmingham Metropolitan College"/>
    <s v="University of Wolverhampton"/>
    <s v="Education administrators"/>
    <x v="0"/>
  </r>
  <r>
    <s v="85bf68d4-8dc1-e411-80cf-0050569f10c3"/>
    <x v="71"/>
    <d v="2019-12-11T11:59:38"/>
    <s v="BNU00087 - Dip (HE) Operating Department Practitioner"/>
    <x v="51"/>
    <s v="FT (Full time)"/>
    <s v="Operating department practitioner"/>
    <s v=""/>
    <x v="0"/>
    <s v="Buckinghamshire New University"/>
    <s v="Buckinghamshire New University"/>
    <s v="Education officers"/>
    <x v="0"/>
  </r>
  <r>
    <s v="86d7ff9a-f170-e611-80e5-0050569f10c3"/>
    <x v="72"/>
    <d v="2020-02-04T10:50:49"/>
    <s v="BNU01734-Graduate Certificate Non-Medical Prescribing"/>
    <x v="52"/>
    <s v="PT (Part time)"/>
    <s v=""/>
    <s v=""/>
    <x v="1"/>
    <s v="Buckinghamshire New University"/>
    <s v="Buckinghamshire New University"/>
    <s v="John Archibald"/>
    <x v="0"/>
  </r>
  <r>
    <s v="a7f4d1d0-8b7a-e611-80e5-0050569f10c3"/>
    <x v="73"/>
    <d v="2020-02-04T10:50:49"/>
    <s v="BNU01746 - Postgraduate Certificate Non-Medical Prescribing"/>
    <x v="53"/>
    <s v="PT (Part time)"/>
    <s v=""/>
    <s v=""/>
    <x v="1"/>
    <s v="Buckinghamshire New University"/>
    <s v="Buckinghamshire New University"/>
    <s v="John Archibald"/>
    <x v="0"/>
  </r>
  <r>
    <s v="8e906a5a-3adb-e711-80f1-0050569f10c3"/>
    <x v="74"/>
    <d v="2019-12-11T10:13:55"/>
    <s v="BNU01961 - BSc (Hons) Operating Department Practice"/>
    <x v="15"/>
    <s v="FT (Full time)"/>
    <s v="Operating department practitioner"/>
    <s v=""/>
    <x v="0"/>
    <s v="Buckinghamshire New University"/>
    <s v="Buckinghamshire New University"/>
    <s v="John Archibald"/>
    <x v="0"/>
  </r>
  <r>
    <s v="0096b266-c8e4-e711-80f2-0050569f10c3"/>
    <x v="75"/>
    <d v="2019-12-11T10:13:55"/>
    <s v="BNU01970 - BSc (Hons) Operating Department Practice – Apprenticeship"/>
    <x v="54"/>
    <s v="WBL (Work based learning)"/>
    <s v="Operating department practitioner"/>
    <s v=""/>
    <x v="0"/>
    <s v="Buckinghamshire New University"/>
    <s v="Buckinghamshire New University"/>
    <s v="John Archibald"/>
    <x v="0"/>
  </r>
  <r>
    <s v="83ec7bae-c8e4-e711-80f2-0050569f10c3"/>
    <x v="76"/>
    <d v="2019-12-11T10:13:55"/>
    <s v="BNU01971 - BSc (Hons) Operating Department Practice with Foundation Year"/>
    <x v="55"/>
    <s v="FT (Full time)"/>
    <s v="Operating department practitioner"/>
    <s v=""/>
    <x v="0"/>
    <s v="Buckinghamshire New University"/>
    <s v="Buckinghamshire New University"/>
    <s v="John Archibald"/>
    <x v="0"/>
  </r>
  <r>
    <s v="c3c21a98-4dc8-ea11-813d-0050569f10c3"/>
    <x v="77"/>
    <d v="2020-07-20T16:04:17"/>
    <s v="BNU02386 - MSc Physiotherapy"/>
    <x v="37"/>
    <s v="FT (Full time)"/>
    <s v="Physiotherapist"/>
    <s v=""/>
    <x v="0"/>
    <s v="Buckinghamshire New University"/>
    <s v="Buckinghamshire New University"/>
    <s v="Ann Faulkner"/>
    <x v="2"/>
  </r>
  <r>
    <s v="0b2968da-8dc1-e411-80cf-0050569f10c3"/>
    <x v="78"/>
    <d v="2020-06-16T14:31:37"/>
    <s v="BOL00089 - Non-Medical Prescribing IP and/or SP (HE6)"/>
    <x v="56"/>
    <s v="PT (Part time)"/>
    <s v=""/>
    <s v=""/>
    <x v="1"/>
    <s v="The University of Bolton"/>
    <s v="The University of Bolton"/>
    <s v="Education officers"/>
    <x v="0"/>
  </r>
  <r>
    <s v="0d2968da-8dc1-e411-80cf-0050569f10c3"/>
    <x v="79"/>
    <d v="2020-06-16T14:31:37"/>
    <s v="BOL00090 - Non-Medical Prescribing IP and/or SP (HE7)"/>
    <x v="57"/>
    <s v="PT (Part time)"/>
    <s v=""/>
    <s v=""/>
    <x v="1"/>
    <s v="The University of Bolton"/>
    <s v="The University of Bolton"/>
    <s v="Education officers"/>
    <x v="0"/>
  </r>
  <r>
    <s v="14f4bcf0-5c11-e811-80f8-0050569f10c3"/>
    <x v="80"/>
    <d v="2020-07-22T13:15:12"/>
    <s v="BOL02000 - BSc (Hons) Operating Department Practice"/>
    <x v="15"/>
    <s v="FT (Full time)"/>
    <s v="Operating department practitioner"/>
    <s v=""/>
    <x v="0"/>
    <s v="The University of Bolton"/>
    <s v="The University of Bolton"/>
    <s v="Brendon Edmonds"/>
    <x v="0"/>
  </r>
  <r>
    <s v="97cb2dd7-0913-e811-80f8-0050569f10c3"/>
    <x v="81"/>
    <d v="2020-07-22T13:15:12"/>
    <s v="BOL02002 - Degree Apprenticeship for Operating Department Practitioners - Level 6"/>
    <x v="58"/>
    <s v="FLX (Flexible)"/>
    <s v="Operating department practitioner"/>
    <s v=""/>
    <x v="0"/>
    <s v="The University of Bolton"/>
    <s v="The University of Bolton"/>
    <s v="Tracey Samuel-Smith"/>
    <x v="0"/>
  </r>
  <r>
    <s v="d89edf96-b74c-e911-811a-0050569f10c3"/>
    <x v="82"/>
    <d v="2020-03-26T13:20:19"/>
    <s v="BOL02156 - BSc (Hons) Physiotherapy"/>
    <x v="43"/>
    <s v="FT (Full time)"/>
    <s v="Physiotherapist"/>
    <s v=""/>
    <x v="0"/>
    <s v="The University of Bolton"/>
    <s v="The University of Bolton"/>
    <s v="Alex Stride"/>
    <x v="0"/>
  </r>
  <r>
    <s v="a3d9f6bf-b84c-e911-811a-0050569f10c3"/>
    <x v="83"/>
    <d v="2020-03-26T13:19:14"/>
    <s v="BOL02158 - MSc Physiotherapy (pre-registration)"/>
    <x v="47"/>
    <s v="FT (Full time)"/>
    <s v="Physiotherapist"/>
    <s v=""/>
    <x v="0"/>
    <s v="The University of Bolton"/>
    <s v="The University of Bolton"/>
    <s v="Alex Stride"/>
    <x v="0"/>
  </r>
  <r>
    <s v="132968da-8dc1-e411-80cf-0050569f10c3"/>
    <x v="84"/>
    <d v="2018-09-07T09:43:46"/>
    <s v="BOU00093 - BSc (Hons) Occupational Therapy"/>
    <x v="42"/>
    <s v="FT (Full time)"/>
    <s v="Occupational therapist"/>
    <s v=""/>
    <x v="0"/>
    <s v="Bournemouth University"/>
    <s v="Bournemouth University"/>
    <s v="Education officers"/>
    <x v="0"/>
  </r>
  <r>
    <s v="152968da-8dc1-e411-80cf-0050569f10c3"/>
    <x v="85"/>
    <d v="2018-09-07T09:43:46"/>
    <s v="BOU00094 - BSc (Hons) Physiotherapy"/>
    <x v="43"/>
    <s v="FT (Full time)"/>
    <s v="Physiotherapist"/>
    <s v=""/>
    <x v="0"/>
    <s v="Bournemouth University"/>
    <s v="Bournemouth University"/>
    <s v="Education officers"/>
    <x v="0"/>
  </r>
  <r>
    <s v="172968da-8dc1-e411-80cf-0050569f10c3"/>
    <x v="86"/>
    <d v="2019-11-14T11:11:26"/>
    <s v="BOU00095 - Supplementary Prescribing for Allied Health Professionals (Non Medical Prescribing)"/>
    <x v="59"/>
    <s v="PT (Part time)"/>
    <s v=""/>
    <s v=""/>
    <x v="2"/>
    <s v="Bournemouth University"/>
    <s v="Bournemouth University"/>
    <s v="Education officers"/>
    <x v="0"/>
  </r>
  <r>
    <s v="1f2968da-8dc1-e411-80cf-0050569f10c3"/>
    <x v="87"/>
    <d v="2019-01-17T10:59:28"/>
    <s v="BOU00099 - Diploma of Higher Education Operating Department Practice"/>
    <x v="41"/>
    <s v="FT (Full time)"/>
    <s v="Operating department practitioner"/>
    <s v=""/>
    <x v="0"/>
    <s v="Bournemouth University"/>
    <s v="Bournemouth University"/>
    <s v="Education officers"/>
    <x v="1"/>
  </r>
  <r>
    <s v="272968da-8dc1-e411-80cf-0050569f10c3"/>
    <x v="88"/>
    <d v="2019-11-14T11:11:35"/>
    <s v="BOU00103 - Supplementary and Independent Prescribing for Allied Health Professionals "/>
    <x v="60"/>
    <s v="PT (Part time)"/>
    <s v=""/>
    <s v=""/>
    <x v="1"/>
    <s v="Bournemouth University"/>
    <s v="Bournemouth University"/>
    <s v="Education officers"/>
    <x v="0"/>
  </r>
  <r>
    <s v="b12968da-8dc1-e411-80cf-0050569f10c3"/>
    <x v="89"/>
    <d v="2019-08-13T11:21:31"/>
    <s v="BOU00172 - BSc (Hons) Paramedic Science"/>
    <x v="11"/>
    <s v="FT (Full time)"/>
    <s v="Paramedic"/>
    <s v=""/>
    <x v="0"/>
    <s v="Bournemouth University"/>
    <s v="Bournemouth University"/>
    <s v="Education officers"/>
    <x v="0"/>
  </r>
  <r>
    <s v="7e42d160-9ca5-e611-80e6-0050569f10c3"/>
    <x v="90"/>
    <d v="2018-12-06T11:33:12"/>
    <s v="BOU01769 - BSc (Hons) Operating Department Practice"/>
    <x v="15"/>
    <s v="FT (Full time)"/>
    <s v="Operating department practitioner"/>
    <s v=""/>
    <x v="0"/>
    <s v="Bournemouth University"/>
    <s v="Bournemouth University"/>
    <s v="John Archibald"/>
    <x v="0"/>
  </r>
  <r>
    <s v="292968da-8dc1-e411-80cf-0050569f10c3"/>
    <x v="91"/>
    <d v="2020-05-18T09:16:52"/>
    <s v="BPS00104 - Qualification in Educational Psychology (Scotland (Stage 2))"/>
    <x v="61"/>
    <s v="FLX (Flexible)"/>
    <s v="Practitioner psychologist"/>
    <s v="Educational psychologist"/>
    <x v="0"/>
    <s v="British Psychological Society"/>
    <s v="British Psychological Society"/>
    <s v="Education officers"/>
    <x v="0"/>
  </r>
  <r>
    <s v="2b2968da-8dc1-e411-80cf-0050569f10c3"/>
    <x v="92"/>
    <d v="2020-05-18T09:17:14"/>
    <s v="BPS00105 - Qualification in Counselling Psychology"/>
    <x v="62"/>
    <s v="FLX (Flexible)"/>
    <s v="Practitioner psychologist"/>
    <s v="Counselling psychologist"/>
    <x v="0"/>
    <s v="British Psychological Society"/>
    <s v="British Psychological Society"/>
    <s v="Education officers"/>
    <x v="0"/>
  </r>
  <r>
    <s v="312968da-8dc1-e411-80cf-0050569f10c3"/>
    <x v="93"/>
    <d v="2020-07-29T12:55:49"/>
    <s v="BPS00108 - Qualification in Health Psychology (Stage 2)"/>
    <x v="63"/>
    <s v="FLX (Flexible)"/>
    <s v="Practitioner psychologist"/>
    <s v="Health psychologist"/>
    <x v="0"/>
    <s v="British Psychological Society"/>
    <s v="British Psychological Society"/>
    <s v="Education officers"/>
    <x v="0"/>
  </r>
  <r>
    <s v="332968da-8dc1-e411-80cf-0050569f10c3"/>
    <x v="94"/>
    <d v="2018-08-13T14:48:41"/>
    <s v="BPS00109 - Qualification in Occupational Psychology (Stage 2)"/>
    <x v="64"/>
    <s v="FLX (Flexible)"/>
    <s v="Practitioner psychologist"/>
    <s v="Occupational psychologist"/>
    <x v="0"/>
    <s v="British Psychological Society"/>
    <s v="British Psychological Society"/>
    <s v="Education officers"/>
    <x v="0"/>
  </r>
  <r>
    <s v="352968da-8dc1-e411-80cf-0050569f10c3"/>
    <x v="95"/>
    <d v="2020-08-06T16:40:43"/>
    <s v="BPS00110 - Qualification in Sport and Exercise Psychology (Stage 2)"/>
    <x v="65"/>
    <s v="FLX (Flexible)"/>
    <s v="Practitioner psychologist"/>
    <s v="Sport and exercise psychologist"/>
    <x v="0"/>
    <s v="British Psychological Society"/>
    <s v="British Psychological Society"/>
    <s v="Education officers"/>
    <x v="0"/>
  </r>
  <r>
    <s v="372968da-8dc1-e411-80cf-0050569f10c3"/>
    <x v="96"/>
    <d v="2020-05-11T16:43:05"/>
    <s v="BPS00111 - Qualification in Forensic Psychology (Stage 2)"/>
    <x v="66"/>
    <s v="FLX (Flexible)"/>
    <s v="Practitioner psychologist"/>
    <s v="Forensic psychologist"/>
    <x v="0"/>
    <s v="British Psychological Society"/>
    <s v="British Psychological Society"/>
    <s v="Education officers"/>
    <x v="0"/>
  </r>
  <r>
    <s v="c61cce43-6efc-e711-80f8-0050569f10c3"/>
    <x v="97"/>
    <d v="2018-10-12T10:40:26"/>
    <s v="BPS01981 - Qualification in Occupational Psychology (Stage 2) (2019)"/>
    <x v="67"/>
    <s v="FLX (Flexible)"/>
    <s v="Practitioner psychologist"/>
    <s v="Occupational psychologist"/>
    <x v="0"/>
    <s v="British Psychological Society"/>
    <s v="British Psychological Society"/>
    <s v="John Archibald"/>
    <x v="0"/>
  </r>
  <r>
    <s v="432968da-8dc1-e411-80cf-0050569f10c3"/>
    <x v="98"/>
    <d v="2019-05-14T10:57:05"/>
    <s v="BRA00117 - Practice Certificate in Supplementary Prescribing"/>
    <x v="68"/>
    <s v="PT (Part time)"/>
    <s v=""/>
    <s v=""/>
    <x v="2"/>
    <s v="University of Bradford"/>
    <s v="University of Bradford"/>
    <s v="Education officers"/>
    <x v="0"/>
  </r>
  <r>
    <s v="452968da-8dc1-e411-80cf-0050569f10c3"/>
    <x v="99"/>
    <d v="2019-05-14T10:57:05"/>
    <s v="BRA00118 - Prescribing for Healthcare Professionals"/>
    <x v="69"/>
    <s v="PT (Part time)"/>
    <s v=""/>
    <s v=""/>
    <x v="1"/>
    <s v="University of Bradford"/>
    <s v="University of Bradford"/>
    <s v="Education officers"/>
    <x v="0"/>
  </r>
  <r>
    <s v="cec2933d-8ec1-e411-80cf-0050569f10c3"/>
    <x v="100"/>
    <d v="2019-05-23T12:55:12"/>
    <s v="BRA01279 - BSc (Hons) Diagnostic Radiography"/>
    <x v="21"/>
    <s v="FT (Full time)"/>
    <s v="Radiographer"/>
    <s v="Diagnostic radiographer"/>
    <x v="0"/>
    <s v="University of Bradford"/>
    <s v="University of Bradford"/>
    <s v="Education officers"/>
    <x v="0"/>
  </r>
  <r>
    <s v="d0c2933d-8ec1-e411-80cf-0050569f10c3"/>
    <x v="101"/>
    <d v="2019-05-13T12:47:55"/>
    <s v="BRA01280 - BSc (Hons) Occupational Therapy"/>
    <x v="42"/>
    <s v="FT (Full time)"/>
    <s v="Occupational therapist"/>
    <s v=""/>
    <x v="0"/>
    <s v="University of Bradford"/>
    <s v="University of Bradford"/>
    <s v="Education officers"/>
    <x v="0"/>
  </r>
  <r>
    <s v="d2c2933d-8ec1-e411-80cf-0050569f10c3"/>
    <x v="102"/>
    <d v="2019-05-16T13:49:36"/>
    <s v="BRA01281 - BSc (Hons) Physiotherapy"/>
    <x v="43"/>
    <s v="FT (Full time)"/>
    <s v="Physiotherapist"/>
    <s v=""/>
    <x v="0"/>
    <s v="University of Bradford"/>
    <s v="University of Bradford"/>
    <s v="Education officers"/>
    <x v="0"/>
  </r>
  <r>
    <s v="f1698e43-8ec1-e411-80cf-0050569f10c3"/>
    <x v="103"/>
    <d v="2020-08-18T11:46:59"/>
    <s v="BRA01402 - BSc (Hons) Healthcare Science (Life Sciences) with Blood Science "/>
    <x v="70"/>
    <s v="FT (Full time)"/>
    <s v="Biomedical scientist"/>
    <s v=""/>
    <x v="0"/>
    <s v="University of Bradford"/>
    <s v="University of Bradford"/>
    <s v="Education officers"/>
    <x v="0"/>
  </r>
  <r>
    <s v="f3698e43-8ec1-e411-80cf-0050569f10c3"/>
    <x v="104"/>
    <d v="2020-08-18T11:46:59"/>
    <s v="BRA01403 - BSc (Hons) Healthcare Science (Life Sciences) with Cellular Science "/>
    <x v="71"/>
    <s v="FT (Full time)"/>
    <s v="Biomedical scientist"/>
    <s v=""/>
    <x v="0"/>
    <s v="University of Bradford"/>
    <s v="University of Bradford"/>
    <s v="Education officers"/>
    <x v="0"/>
  </r>
  <r>
    <s v="f5698e43-8ec1-e411-80cf-0050569f10c3"/>
    <x v="105"/>
    <d v="2020-08-18T11:46:59"/>
    <s v="BRA01404 - BSc (Hons) Healthcare Science (Life Sciences) with Genetics Science "/>
    <x v="72"/>
    <s v="FT (Full time)"/>
    <s v="Biomedical scientist"/>
    <s v=""/>
    <x v="0"/>
    <s v="University of Bradford"/>
    <s v="University of Bradford"/>
    <s v="Education officers"/>
    <x v="0"/>
  </r>
  <r>
    <s v="f7698e43-8ec1-e411-80cf-0050569f10c3"/>
    <x v="106"/>
    <d v="2020-08-18T11:46:59"/>
    <s v="BRA01405 - BSc (Hons) Healthcare Science (Life Sciences) with Infection Science "/>
    <x v="73"/>
    <s v="FT (Full time)"/>
    <s v="Biomedical scientist"/>
    <s v=""/>
    <x v="0"/>
    <s v="University of Bradford"/>
    <s v="University of Bradford"/>
    <s v="Education officers"/>
    <x v="0"/>
  </r>
  <r>
    <s v="9d5462da-4946-e511-80d1-0050569f10c3"/>
    <x v="107"/>
    <d v="2019-05-31T10:05:34"/>
    <s v="BRA01619-BSc (Hons) Paramedic Science"/>
    <x v="11"/>
    <s v="FT (Full time)"/>
    <s v="Paramedic"/>
    <s v=""/>
    <x v="0"/>
    <s v="University of Bradford"/>
    <s v="University of Bradford"/>
    <s v="John Archibald"/>
    <x v="0"/>
  </r>
  <r>
    <s v="61930ad2-6dbf-e511-80dc-0050569f10c3"/>
    <x v="108"/>
    <d v="2019-10-29T09:51:14"/>
    <s v="BRA01665 - BSc (Hons) Healthcare Science (Life Sciences) With Blood Science "/>
    <x v="70"/>
    <s v="PT (Part time)"/>
    <s v="Biomedical scientist"/>
    <s v=""/>
    <x v="0"/>
    <s v="University of Bradford"/>
    <s v="University of Bradford"/>
    <s v="John Archibald"/>
    <x v="0"/>
  </r>
  <r>
    <s v="6a06ec39-6ebf-e511-80dc-0050569f10c3"/>
    <x v="109"/>
    <d v="2019-10-29T09:51:14"/>
    <s v="BRA01666 - BSc (Hons) Healthcare Science (Life Sciences) Cellular Science "/>
    <x v="71"/>
    <s v="PT (Part time)"/>
    <s v="Biomedical scientist"/>
    <s v=""/>
    <x v="0"/>
    <s v="University of Bradford"/>
    <s v="University of Bradford"/>
    <s v="John Archibald"/>
    <x v="0"/>
  </r>
  <r>
    <s v="6256c473-6ebf-e511-80dc-0050569f10c3"/>
    <x v="110"/>
    <d v="2019-10-29T09:51:14"/>
    <s v="BRA01667 - BSc (Hons) Healthcare Science (Life Sciences) with Genetics Science "/>
    <x v="72"/>
    <s v="PT (Part time)"/>
    <s v="Biomedical scientist"/>
    <s v=""/>
    <x v="0"/>
    <s v="University of Bradford"/>
    <s v="University of Bradford"/>
    <s v="John Archibald"/>
    <x v="0"/>
  </r>
  <r>
    <s v="ff4d7da0-6ebf-e511-80dc-0050569f10c3"/>
    <x v="111"/>
    <d v="2019-10-29T09:51:14"/>
    <s v="BRA01668 - BSc (Hons) Healthcare Science (Life Sciences) with Infection Science "/>
    <x v="73"/>
    <s v="PT (Part time)"/>
    <s v="Biomedical scientist"/>
    <s v=""/>
    <x v="0"/>
    <s v="University of Bradford"/>
    <s v="University of Bradford"/>
    <s v="John Archibald"/>
    <x v="0"/>
  </r>
  <r>
    <s v="5d76015e-8a9b-e611-80e6-0050569f10c3"/>
    <x v="112"/>
    <d v="2020-03-16T12:37:31"/>
    <s v="BRA01764 - MPhysio Sport and Exercise Medicine"/>
    <x v="74"/>
    <s v="FT (Full time)"/>
    <s v="Physiotherapist"/>
    <s v=""/>
    <x v="0"/>
    <s v="University of Bradford"/>
    <s v="University of Bradford"/>
    <s v="John Archibald"/>
    <x v="0"/>
  </r>
  <r>
    <s v="532968da-8dc1-e411-80cf-0050569f10c3"/>
    <x v="113"/>
    <d v="2019-02-13T13:27:11"/>
    <s v="BRI00125 - BSc (Hons) Physiotherapy"/>
    <x v="43"/>
    <s v="FT (Full time)"/>
    <s v="Physiotherapist"/>
    <s v=""/>
    <x v="0"/>
    <s v="University of Brighton"/>
    <s v="University of Brighton"/>
    <s v="Education officers"/>
    <x v="0"/>
  </r>
  <r>
    <s v="552968da-8dc1-e411-80cf-0050569f10c3"/>
    <x v="114"/>
    <d v="2019-07-08T12:50:02"/>
    <s v="BRI00126 - BSc (Hons) Podiatry"/>
    <x v="50"/>
    <s v="FT (Full time)"/>
    <s v="Chiropodist / podiatrist"/>
    <s v=""/>
    <x v="3"/>
    <s v="University of Brighton"/>
    <s v="University of Brighton"/>
    <s v="Education officers"/>
    <x v="0"/>
  </r>
  <r>
    <s v="572968da-8dc1-e411-80cf-0050569f10c3"/>
    <x v="115"/>
    <d v="2019-11-12T14:59:28"/>
    <s v="BRI00127 - BSc (Hons) Occupational Therapy"/>
    <x v="42"/>
    <s v="PT (Part time)"/>
    <s v="Occupational therapist"/>
    <s v=""/>
    <x v="0"/>
    <s v="University of Brighton"/>
    <s v="University of Brighton"/>
    <s v="Education officers"/>
    <x v="0"/>
  </r>
  <r>
    <s v="592968da-8dc1-e411-80cf-0050569f10c3"/>
    <x v="116"/>
    <d v="2020-06-26T08:51:34"/>
    <s v="BRI00128 - MSc Physiotherapy (Pre-registration) "/>
    <x v="47"/>
    <s v="FT (Full time)"/>
    <s v="Physiotherapist"/>
    <s v=""/>
    <x v="0"/>
    <s v="University of Brighton"/>
    <s v="University of Brighton"/>
    <s v="Education officers"/>
    <x v="0"/>
  </r>
  <r>
    <s v="5d2968da-8dc1-e411-80cf-0050569f10c3"/>
    <x v="117"/>
    <d v="2019-05-28T11:58:11"/>
    <s v="BRI00130 - PgDip Physiotherapy (Pre-registration) "/>
    <x v="75"/>
    <s v="FT (Full time)"/>
    <s v="Physiotherapist"/>
    <s v=""/>
    <x v="0"/>
    <s v="University of Brighton"/>
    <s v="University of Brighton"/>
    <s v="Education officers"/>
    <x v="0"/>
  </r>
  <r>
    <s v="632968da-8dc1-e411-80cf-0050569f10c3"/>
    <x v="118"/>
    <d v="2019-05-02T16:01:59"/>
    <s v="BRI00133 - Independent Prescribing (1)"/>
    <x v="76"/>
    <s v="PT (Part time)"/>
    <s v=""/>
    <s v=""/>
    <x v="1"/>
    <s v="University of Brighton"/>
    <s v="University of Brighton"/>
    <s v="Education officers"/>
    <x v="0"/>
  </r>
  <r>
    <s v="a52968da-8dc1-e411-80cf-0050569f10c3"/>
    <x v="119"/>
    <d v="2020-01-22T14:23:08"/>
    <s v="BRI00166 - Pg Dip Occupational Therapy (Pre-registration)"/>
    <x v="77"/>
    <s v="FT (Full time)"/>
    <s v="Occupational therapist"/>
    <s v=""/>
    <x v="0"/>
    <s v="University of Brighton"/>
    <s v="University of Brighton"/>
    <s v="Education officers"/>
    <x v="0"/>
  </r>
  <r>
    <s v="f9698e43-8ec1-e411-80cf-0050569f10c3"/>
    <x v="120"/>
    <d v="2019-06-10T12:43:22"/>
    <s v="BRI01406 - BSc (Hons) Paramedic Science "/>
    <x v="11"/>
    <s v="FT (Full time)"/>
    <s v="Paramedic"/>
    <s v=""/>
    <x v="0"/>
    <s v="University of Brighton"/>
    <s v="University of Brighton"/>
    <s v="Education officers"/>
    <x v="0"/>
  </r>
  <r>
    <s v="b1e4ac94-8f3f-e611-80e2-0050569f10c3"/>
    <x v="121"/>
    <d v="2020-06-26T08:52:45"/>
    <s v="BRI01726 - MSc Podiatry (pre-registration)"/>
    <x v="78"/>
    <s v="FTA (Full time accelerated)"/>
    <s v="Chiropodist / podiatrist"/>
    <s v=""/>
    <x v="3"/>
    <s v="University of Brighton"/>
    <s v="University of Brighton"/>
    <s v="Sagitta Fernando"/>
    <x v="0"/>
  </r>
  <r>
    <s v="ac8be04b-cb9f-e811-8107-0050569f10c3"/>
    <x v="122"/>
    <d v="2019-11-13T16:03:50"/>
    <s v="BRI02075-BSc (Hons) Occupational Therapy - Occupational Therapist Degree Apprenticeship"/>
    <x v="79"/>
    <s v="WBL (Work based learning)"/>
    <s v="Occupational therapist"/>
    <s v=""/>
    <x v="0"/>
    <s v="University of Brighton"/>
    <s v="University of Brighton"/>
    <s v="Ann Faulkner"/>
    <x v="0"/>
  </r>
  <r>
    <s v="fd3cddfd-8d20-e911-8119-0050569f10c3"/>
    <x v="123"/>
    <d v="2019-08-23T14:20:29"/>
    <s v="BRI02141 - BSc (Hons) Podiatry (apprenticeship)"/>
    <x v="80"/>
    <s v="FT (Full time)"/>
    <s v="Chiropodist / podiatrist"/>
    <s v=""/>
    <x v="3"/>
    <s v="University of Brighton"/>
    <s v="University of Brighton"/>
    <s v="Sagitta Fernando"/>
    <x v="0"/>
  </r>
  <r>
    <s v="555d2400-805f-e911-811d-0050569f10c3"/>
    <x v="124"/>
    <d v="2020-01-22T14:22:50"/>
    <s v="BRI02175 - MSc Occupational therapy (Pre-registration)"/>
    <x v="81"/>
    <s v="FT (Full time)"/>
    <s v="Occupational therapist"/>
    <s v=""/>
    <x v="0"/>
    <s v="University of Brighton"/>
    <s v="University of Brighton"/>
    <s v="Sagitta Fernando"/>
    <x v="0"/>
  </r>
  <r>
    <s v="1b89e581-fada-ea11-813e-0050569f10c3"/>
    <x v="125"/>
    <d v="2020-08-20T14:49:14"/>
    <s v="BRI02395 - BSc (Hons) Diagnostic Radiography"/>
    <x v="21"/>
    <s v="FT (Full time)"/>
    <s v="Radiographer"/>
    <s v="Diagnostic radiographer"/>
    <x v="0"/>
    <s v="University of Brighton"/>
    <s v="University of Brighton"/>
    <s v="Patrick Armsby"/>
    <x v="2"/>
  </r>
  <r>
    <s v="95dcb1ed-fbda-ea11-813e-0050569f10c3"/>
    <x v="126"/>
    <d v="2020-08-20T14:49:33"/>
    <s v="BRI02396 - BSc (Hons) Diagnostic Radiography (Degree Apprenticeship)"/>
    <x v="82"/>
    <s v="FT (Full time)"/>
    <s v="Radiographer"/>
    <s v="Diagnostic radiographer"/>
    <x v="0"/>
    <s v="University of Brighton"/>
    <s v="University of Brighton"/>
    <s v="Patrick Armsby"/>
    <x v="2"/>
  </r>
  <r>
    <s v="a3343aab-fdda-ea11-813e-0050569f10c3"/>
    <x v="127"/>
    <d v="2020-08-20T14:49:45"/>
    <s v="BRI02397 - MSc Diagnostic Radiography (Pre-Registration)"/>
    <x v="83"/>
    <s v="FT (Full time)"/>
    <s v="Radiographer"/>
    <s v="Diagnostic radiographer"/>
    <x v="0"/>
    <s v="University of Brighton"/>
    <s v="University of Brighton"/>
    <s v="Patrick Armsby"/>
    <x v="2"/>
  </r>
  <r>
    <s v="672968da-8dc1-e411-80cf-0050569f10c3"/>
    <x v="128"/>
    <d v="2019-05-01T11:59:27"/>
    <s v="BRS00135 - Doctorate of Educational Psychology (D.Ed.Psy.)"/>
    <x v="84"/>
    <s v="FT (Full time)"/>
    <s v="Practitioner psychologist"/>
    <s v="Educational psychologist"/>
    <x v="0"/>
    <s v="University of Bristol"/>
    <s v="University of Bristol"/>
    <s v="Education administrators"/>
    <x v="0"/>
  </r>
  <r>
    <s v="7b2968da-8dc1-e411-80cf-0050569f10c3"/>
    <x v="129"/>
    <d v="2019-01-30T15:23:57"/>
    <s v="BRU00145 - BSc (Hons) Occupational Therapy"/>
    <x v="42"/>
    <s v="FT (Full time)"/>
    <s v="Occupational therapist"/>
    <s v=""/>
    <x v="0"/>
    <s v="Brunel University London"/>
    <s v="Brunel University London"/>
    <s v="Education administrators"/>
    <x v="0"/>
  </r>
  <r>
    <s v="7f2968da-8dc1-e411-80cf-0050569f10c3"/>
    <x v="130"/>
    <d v="2019-05-01T11:59:23"/>
    <s v="BRU00147 - BSc (Hons) Physiotherapy"/>
    <x v="43"/>
    <s v="FT (Full time)"/>
    <s v="Physiotherapist"/>
    <s v=""/>
    <x v="0"/>
    <s v="Brunel University London"/>
    <s v="Brunel University London"/>
    <s v="Education administrators"/>
    <x v="0"/>
  </r>
  <r>
    <s v="832968da-8dc1-e411-80cf-0050569f10c3"/>
    <x v="131"/>
    <d v="2019-01-30T15:23:57"/>
    <s v="BRU00149 - MSc Occupational Therapy (Pre-registration)"/>
    <x v="81"/>
    <s v="FT (Full time)"/>
    <s v="Occupational therapist"/>
    <s v=""/>
    <x v="0"/>
    <s v="Brunel University London"/>
    <s v="Brunel University London"/>
    <s v="Education administrators"/>
    <x v="0"/>
  </r>
  <r>
    <s v="055452fe-8dc1-e411-80cf-0050569f10c3"/>
    <x v="132"/>
    <d v="2019-05-01T11:59:23"/>
    <s v="BRU00812 - MSc Physiotherapy (Pre-registration)"/>
    <x v="47"/>
    <s v="FT (Full time)"/>
    <s v="Physiotherapist"/>
    <s v=""/>
    <x v="0"/>
    <s v="Brunel University London"/>
    <s v="Brunel University London"/>
    <s v="Education administrators"/>
    <x v="0"/>
  </r>
  <r>
    <s v="d5949f45-6df9-e811-8117-0050569f10c3"/>
    <x v="133"/>
    <d v="2018-12-06T15:40:36"/>
    <s v="BRU02121 - Postgraduate Diploma in Occupational Therapy (pre-registration)"/>
    <x v="85"/>
    <s v="FT (Full time)"/>
    <s v="Occupational therapist"/>
    <s v=""/>
    <x v="0"/>
    <s v="Brunel University London"/>
    <s v="Brunel University London"/>
    <s v="Alex Stride"/>
    <x v="0"/>
  </r>
  <r>
    <s v="773633d3-3b9e-e911-812c-0050569f10c3"/>
    <x v="134"/>
    <d v="2020-07-21T16:59:23"/>
    <s v="BUC02219 - BSc (Hons) Podiatric Medicine"/>
    <x v="86"/>
    <s v="FTA (Full time accelerated)"/>
    <s v="Chiropodist / podiatrist"/>
    <s v=""/>
    <x v="3"/>
    <s v="The University of Buckingham"/>
    <s v="The University of Buckingham"/>
    <s v="Alex Stride"/>
    <x v="2"/>
  </r>
  <r>
    <s v="df2968da-8dc1-e411-80cf-0050569f10c3"/>
    <x v="135"/>
    <d v="2020-04-20T12:17:22"/>
    <s v="CAR00195 - Doctorate in Clinical Psychology (DClinPsy)"/>
    <x v="87"/>
    <s v="FT (Full time)"/>
    <s v="Practitioner psychologist"/>
    <s v="Clinical psychologist"/>
    <x v="0"/>
    <s v="Cardiff University"/>
    <s v="Cardiff University"/>
    <s v="Education administrators"/>
    <x v="0"/>
  </r>
  <r>
    <s v="e12968da-8dc1-e411-80cf-0050569f10c3"/>
    <x v="136"/>
    <d v="2020-02-04T10:50:49"/>
    <s v="CAR00196 - Postgraduate Certificate in Non-Medical Prescribing"/>
    <x v="88"/>
    <s v="PT (Part time)"/>
    <s v=""/>
    <s v=""/>
    <x v="2"/>
    <s v="Cardiff University"/>
    <s v="Cardiff University"/>
    <s v="Education administrators"/>
    <x v="0"/>
  </r>
  <r>
    <s v="e32968da-8dc1-e411-80cf-0050569f10c3"/>
    <x v="137"/>
    <d v="2020-07-30T17:01:49"/>
    <s v="CAR00197 - Doctorate in Educational Psychology (DEdPsy)"/>
    <x v="89"/>
    <s v="FT (Full time)"/>
    <s v="Practitioner psychologist"/>
    <s v="Educational psychologist"/>
    <x v="0"/>
    <s v="Cardiff University"/>
    <s v="Cardiff University"/>
    <s v="Education administrators"/>
    <x v="0"/>
  </r>
  <r>
    <s v="fe596ce0-8dc1-e411-80cf-0050569f10c3"/>
    <x v="138"/>
    <d v="2019-12-11T10:13:55"/>
    <s v="CAR00287 - BSc (Hons) Operating Department Practice"/>
    <x v="15"/>
    <s v="FT (Full time)"/>
    <s v="Operating department practitioner"/>
    <s v=""/>
    <x v="0"/>
    <s v="Cardiff University"/>
    <s v="Cardiff University"/>
    <s v="Education administrators"/>
    <x v="0"/>
  </r>
  <r>
    <s v="38ff66e6-8dc1-e411-80cf-0050569f10c3"/>
    <x v="139"/>
    <d v="2020-02-04T10:50:49"/>
    <s v="CAR00329 - BSc (Hons) Occupational Therapy"/>
    <x v="42"/>
    <s v="FT (Full time)"/>
    <s v="Occupational therapist"/>
    <s v=""/>
    <x v="0"/>
    <s v="Cardiff University"/>
    <s v="Cardiff University"/>
    <s v="Education administrators"/>
    <x v="0"/>
  </r>
  <r>
    <s v="3cff66e6-8dc1-e411-80cf-0050569f10c3"/>
    <x v="140"/>
    <d v="2020-02-04T10:50:49"/>
    <s v="CAR00331 - Pg Dip Occupational Therapy"/>
    <x v="90"/>
    <s v="FTA (Full time accelerated)"/>
    <s v="Occupational therapist"/>
    <s v=""/>
    <x v="0"/>
    <s v="Cardiff University"/>
    <s v="Cardiff University"/>
    <s v="Education administrators"/>
    <x v="0"/>
  </r>
  <r>
    <s v="40ff66e6-8dc1-e411-80cf-0050569f10c3"/>
    <x v="141"/>
    <d v="2019-12-16T15:20:08"/>
    <s v="CAR00333 - BSc (Hons) Physiotherapy"/>
    <x v="43"/>
    <s v="FT (Full time)"/>
    <s v="Physiotherapist"/>
    <s v=""/>
    <x v="0"/>
    <s v="Cardiff University"/>
    <s v="Cardiff University"/>
    <s v="Education administrators"/>
    <x v="0"/>
  </r>
  <r>
    <s v="42ff66e6-8dc1-e411-80cf-0050569f10c3"/>
    <x v="142"/>
    <d v="2020-07-03T17:42:26"/>
    <s v="CAR00334 - BSc (Hons) Radiotherapy and Oncology"/>
    <x v="91"/>
    <s v="FT (Full time)"/>
    <s v="Radiographer"/>
    <s v="Therapeutic radiographer"/>
    <x v="0"/>
    <s v="Cardiff University"/>
    <s v="Cardiff University"/>
    <s v="Education administrators"/>
    <x v="0"/>
  </r>
  <r>
    <s v="44ff66e6-8dc1-e411-80cf-0050569f10c3"/>
    <x v="143"/>
    <d v="2019-12-16T15:20:08"/>
    <s v="CAR00335 - BSc (Hons) Diagnostic Radiography and Imaging"/>
    <x v="92"/>
    <s v="FT (Full time)"/>
    <s v="Radiographer"/>
    <s v="Diagnostic radiographer"/>
    <x v="0"/>
    <s v="Cardiff University"/>
    <s v="Cardiff University"/>
    <s v="Education administrators"/>
    <x v="0"/>
  </r>
  <r>
    <s v="25e83c25-b9de-e411-80cf-0050569f10c3"/>
    <x v="144"/>
    <d v="2020-02-04T10:50:49"/>
    <s v="CAR01575 - Post Graduate Certificate in Non-Medical Prescribing"/>
    <x v="93"/>
    <s v="PT (Part time)"/>
    <s v=""/>
    <s v=""/>
    <x v="1"/>
    <s v="Cardiff University"/>
    <s v="Cardiff University"/>
    <s v="John Archibald"/>
    <x v="0"/>
  </r>
  <r>
    <s v="e52968da-8dc1-e411-80cf-0050569f10c3"/>
    <x v="145"/>
    <d v="2019-11-13T12:52:05"/>
    <s v="CAW00198 - Doctorate in Clinical Psychology (D.Clin.Psy)"/>
    <x v="19"/>
    <s v="FT (Full time)"/>
    <s v="Practitioner psychologist"/>
    <s v="Clinical psychologist"/>
    <x v="0"/>
    <s v="University of Coventry and University of Warwick"/>
    <s v="University of Coventry and University of Warwick"/>
    <s v="Education administrators"/>
    <x v="0"/>
  </r>
  <r>
    <s v="c52968da-8dc1-e411-80cf-0050569f10c3"/>
    <x v="146"/>
    <d v="2019-03-18T10:00:26"/>
    <s v="CCC00182 - Doctorate in Clinical Psychology (DClinPsychol)"/>
    <x v="94"/>
    <s v="FT (Full time)"/>
    <s v="Practitioner psychologist"/>
    <s v="Clinical psychologist"/>
    <x v="0"/>
    <s v="Canterbury Christ Church University"/>
    <s v="Canterbury Christ Church University"/>
    <s v="Education officers"/>
    <x v="0"/>
  </r>
  <r>
    <s v="d52968da-8dc1-e411-80cf-0050569f10c3"/>
    <x v="147"/>
    <d v="2019-08-14T12:30:27"/>
    <s v="CCC00190 - BSc (Hons) Occupational Therapy"/>
    <x v="42"/>
    <s v="FT (Full time)"/>
    <s v="Occupational therapist"/>
    <s v=""/>
    <x v="0"/>
    <s v="Canterbury Christ Church University"/>
    <s v="Canterbury Christ Church University"/>
    <s v="Education officers"/>
    <x v="0"/>
  </r>
  <r>
    <s v="d72968da-8dc1-e411-80cf-0050569f10c3"/>
    <x v="148"/>
    <d v="2019-04-29T12:09:27"/>
    <s v="CCC00191 - BSc (Hons) Diagnostic Radiography"/>
    <x v="21"/>
    <s v="FT (Full time)"/>
    <s v="Radiographer"/>
    <s v="Diagnostic radiographer"/>
    <x v="0"/>
    <s v="Canterbury Christ Church University"/>
    <s v="Canterbury Christ Church University"/>
    <s v="Education officers"/>
    <x v="0"/>
  </r>
  <r>
    <s v="db2968da-8dc1-e411-80cf-0050569f10c3"/>
    <x v="149"/>
    <d v="2019-04-29T12:09:29"/>
    <s v="CCC00193 - Pg Dip Speech and Language Therapy"/>
    <x v="95"/>
    <s v="FT (Full time)"/>
    <s v="Speech and language therapist"/>
    <s v=""/>
    <x v="0"/>
    <s v="Canterbury Christ Church University"/>
    <s v="CCCU and University of Greenwich"/>
    <s v="Education officers"/>
    <x v="1"/>
  </r>
  <r>
    <s v="54596ce0-8dc1-e411-80cf-0050569f10c3"/>
    <x v="150"/>
    <d v="2019-08-14T12:30:27"/>
    <s v="CCC00202 - BSc (Hons) Operating Department Practice"/>
    <x v="15"/>
    <s v="FT (Full time)"/>
    <s v="Operating department practitioner"/>
    <s v=""/>
    <x v="0"/>
    <s v="Canterbury Christ Church University"/>
    <s v="Canterbury Christ Church University"/>
    <s v="Education officers"/>
    <x v="0"/>
  </r>
  <r>
    <s v="56596ce0-8dc1-e411-80cf-0050569f10c3"/>
    <x v="151"/>
    <d v="2020-01-24T15:41:16"/>
    <s v="CCC00203 - BSc (Hons) Paramedic Science"/>
    <x v="11"/>
    <s v="FT (Full time)"/>
    <s v="Paramedic"/>
    <s v=""/>
    <x v="0"/>
    <s v="Canterbury Christ Church University"/>
    <s v="Canterbury Christ Church University"/>
    <s v="Education officers"/>
    <x v="0"/>
  </r>
  <r>
    <s v="ec628067-2356-e511-80d1-0050569f10c3"/>
    <x v="152"/>
    <d v="2019-05-31T10:05:34"/>
    <s v="CCC01624 - BSc (Hons) Paramedic Practice"/>
    <x v="96"/>
    <s v="FT (Full time)"/>
    <s v="Paramedic"/>
    <s v=""/>
    <x v="0"/>
    <s v="Canterbury Christ Church University"/>
    <s v="Canterbury Christ Church University"/>
    <s v="Aveen Croash"/>
    <x v="0"/>
  </r>
  <r>
    <s v="3a28ec75-1019-e711-80ea-0050569f10c3"/>
    <x v="153"/>
    <d v="2018-08-24T13:57:11"/>
    <s v="CCC01829 - BSc (Hons) Physiotherapy"/>
    <x v="43"/>
    <s v="FT (Full time)"/>
    <s v="Physiotherapist"/>
    <s v=""/>
    <x v="0"/>
    <s v="Canterbury Christ Church University"/>
    <s v="Canterbury Christ Church University"/>
    <s v="John Archibald"/>
    <x v="0"/>
  </r>
  <r>
    <s v="e703a874-f05b-e711-80ee-0050569f10c3"/>
    <x v="154"/>
    <d v="2020-01-24T15:07:26"/>
    <s v="CCC01866 - BSc (Hons) Speech and Language Therapy"/>
    <x v="34"/>
    <s v="FT (Full time)"/>
    <s v="Speech and language therapist"/>
    <s v=""/>
    <x v="0"/>
    <s v="Canterbury Christ Church University"/>
    <s v="CCCU and University of Greenwich"/>
    <s v="Kristina Simakova"/>
    <x v="0"/>
  </r>
  <r>
    <s v="8dbe9829-aa3c-e811-80fc-0050569f10c3"/>
    <x v="155"/>
    <d v="2019-03-08T09:17:07"/>
    <s v="CCC02027 - Non-Medical Prescribing"/>
    <x v="97"/>
    <s v="PT (Part time)"/>
    <s v=""/>
    <s v=""/>
    <x v="2"/>
    <s v="Canterbury Christ Church University"/>
    <s v="Canterbury Christ Church University"/>
    <s v="John Archibald"/>
    <x v="0"/>
  </r>
  <r>
    <s v="787c7504-ab3c-e811-80fc-0050569f10c3"/>
    <x v="156"/>
    <d v="2019-03-08T09:17:01"/>
    <s v="CCC02028 - Non-Medical Prescribing"/>
    <x v="97"/>
    <s v="PT (Part time)"/>
    <s v=""/>
    <s v=""/>
    <x v="1"/>
    <s v="Canterbury Christ Church University"/>
    <s v="Canterbury Christ Church University"/>
    <s v="John Archibald"/>
    <x v="0"/>
  </r>
  <r>
    <s v="76596ce0-8dc1-e411-80cf-0050569f10c3"/>
    <x v="157"/>
    <d v="2019-06-10T12:43:37"/>
    <s v="CHE00219 - MA Art Therapy"/>
    <x v="98"/>
    <s v="FT (Full time)"/>
    <s v="Arts therapist"/>
    <s v="Art therapy"/>
    <x v="0"/>
    <s v="University of Chester"/>
    <s v="University of Chester"/>
    <s v="Education officers"/>
    <x v="0"/>
  </r>
  <r>
    <s v="78596ce0-8dc1-e411-80cf-0050569f10c3"/>
    <x v="158"/>
    <d v="2019-06-10T12:43:37"/>
    <s v="CHE00220 - MA Art Therapy"/>
    <x v="98"/>
    <s v="PT (Part time)"/>
    <s v="Arts therapist"/>
    <s v="Art therapy"/>
    <x v="0"/>
    <s v="University of Chester"/>
    <s v="University of Chester"/>
    <s v="Education officers"/>
    <x v="0"/>
  </r>
  <r>
    <s v="7e596ce0-8dc1-e411-80cf-0050569f10c3"/>
    <x v="159"/>
    <d v="2019-06-10T12:43:29"/>
    <s v="CHE00223-Non-Medical Prescribing (Independent)"/>
    <x v="99"/>
    <s v="PT (Part time)"/>
    <s v=""/>
    <s v=""/>
    <x v="1"/>
    <s v="University of Chester"/>
    <s v="University of Chester"/>
    <s v="Education officers"/>
    <x v="0"/>
  </r>
  <r>
    <s v="8c596ce0-8dc1-e411-80cf-0050569f10c3"/>
    <x v="160"/>
    <d v="2019-06-10T12:43:29"/>
    <s v="CHE00230 - Non-Medical Prescribing (Supplementary) "/>
    <x v="100"/>
    <s v="PT (Part time)"/>
    <s v=""/>
    <s v=""/>
    <x v="2"/>
    <s v="University of Chester"/>
    <s v="University of Chester"/>
    <s v="Education officers"/>
    <x v="0"/>
  </r>
  <r>
    <s v="e0c2933d-8ec1-e411-80cf-0050569f10c3"/>
    <x v="161"/>
    <d v="2019-05-28T11:58:11"/>
    <s v="CHE01288-MSc Nutrition and Dietetics"/>
    <x v="101"/>
    <s v="FT (Full time)"/>
    <s v="Dietitian"/>
    <s v=""/>
    <x v="0"/>
    <s v="University of Chester"/>
    <s v="University of Chester"/>
    <s v="Education officers"/>
    <x v="0"/>
  </r>
  <r>
    <s v="e2c2933d-8ec1-e411-80cf-0050569f10c3"/>
    <x v="162"/>
    <d v="2020-05-20T14:09:20"/>
    <s v="CHE01289 - BSc (Hons) Nutrition and Dietetics"/>
    <x v="102"/>
    <s v="FT (Full time)"/>
    <s v="Dietitian"/>
    <s v=""/>
    <x v="0"/>
    <s v="University of Chester"/>
    <s v="University of Chester"/>
    <s v="Education officers"/>
    <x v="0"/>
  </r>
  <r>
    <s v="e4c2933d-8ec1-e411-80cf-0050569f10c3"/>
    <x v="163"/>
    <d v="2019-05-28T11:58:11"/>
    <s v="CHE01290 - Pg Dip Nutrition and Dietetics "/>
    <x v="103"/>
    <s v="FT (Full time)"/>
    <s v="Dietitian"/>
    <s v=""/>
    <x v="0"/>
    <s v="University of Chester"/>
    <s v="University of Chester"/>
    <s v="Education officers"/>
    <x v="0"/>
  </r>
  <r>
    <s v="43af15e2-bff0-e911-812d-0050569f10c3"/>
    <x v="164"/>
    <d v="2020-08-26T14:53:12"/>
    <s v="CHI02273-MSc Physiotherapy (Pre-registration)"/>
    <x v="47"/>
    <s v="FT (Full time)"/>
    <s v="Physiotherapist"/>
    <s v=""/>
    <x v="0"/>
    <s v="University of Chichester"/>
    <s v="University of Chichester"/>
    <s v="Ann Faulkner"/>
    <x v="0"/>
  </r>
  <r>
    <s v="eee4ef49-b2f4-e911-812e-0050569f10c3"/>
    <x v="165"/>
    <d v="2020-08-26T14:53:33"/>
    <s v="CHI02274 - BSc (Hons) Physiotherapy"/>
    <x v="43"/>
    <s v="FT (Full time)"/>
    <s v="Physiotherapist"/>
    <s v=""/>
    <x v="0"/>
    <s v="University of Chichester"/>
    <s v="University of Chichester"/>
    <s v="Ann Faulkner"/>
    <x v="0"/>
  </r>
  <r>
    <s v="98596ce0-8dc1-e411-80cf-0050569f10c3"/>
    <x v="166"/>
    <d v="2020-05-18T09:17:28"/>
    <s v="CIU00236 - Independent and Supplementary Non-Medical Prescribing Programme (V300)"/>
    <x v="104"/>
    <s v="PT (Part time)"/>
    <s v=""/>
    <s v=""/>
    <x v="1"/>
    <s v="City, University of London"/>
    <s v="City, University of London"/>
    <s v="Education officers"/>
    <x v="0"/>
  </r>
  <r>
    <s v="9c596ce0-8dc1-e411-80cf-0050569f10c3"/>
    <x v="167"/>
    <d v="2020-04-21T14:54:49"/>
    <s v="CIU00238 - Doctorate in Health Psychology (Dpsych)"/>
    <x v="105"/>
    <s v="PT (Part time)"/>
    <s v="Practitioner psychologist"/>
    <s v="Health psychologist"/>
    <x v="0"/>
    <s v="City, University of London"/>
    <s v="City, University of London"/>
    <s v="Education officers"/>
    <x v="1"/>
  </r>
  <r>
    <s v="285a6ce0-8dc1-e411-80cf-0050569f10c3"/>
    <x v="168"/>
    <d v="2020-07-13T12:03:32"/>
    <s v="CIU00308 - Professional Doctorate in Counselling Psychology"/>
    <x v="106"/>
    <s v="FT (Full time)"/>
    <s v="Practitioner psychologist"/>
    <s v="Counselling psychologist"/>
    <x v="0"/>
    <s v="City, University of London"/>
    <s v="City, University of London"/>
    <s v="Education officers"/>
    <x v="0"/>
  </r>
  <r>
    <s v="2a5a6ce0-8dc1-e411-80cf-0050569f10c3"/>
    <x v="169"/>
    <d v="2020-04-21T14:54:49"/>
    <s v="CIU00309 - Doctorate in Health Psychology (Dpsych)"/>
    <x v="105"/>
    <s v="FT (Full time)"/>
    <s v="Practitioner psychologist"/>
    <s v="Health psychologist"/>
    <x v="0"/>
    <s v="City, University of London"/>
    <s v="City, University of London"/>
    <s v="Education officers"/>
    <x v="1"/>
  </r>
  <r>
    <s v="2c5a6ce0-8dc1-e411-80cf-0050569f10c3"/>
    <x v="170"/>
    <d v="2020-02-14T17:12:11"/>
    <s v="CIU00310 - BSc (Hons) Radiography (Diagnostic Imaging)"/>
    <x v="4"/>
    <s v="FT (Full time)"/>
    <s v="Radiographer"/>
    <s v="Diagnostic radiographer"/>
    <x v="0"/>
    <s v="City, University of London"/>
    <s v="City, University of London"/>
    <s v="Education officers"/>
    <x v="0"/>
  </r>
  <r>
    <s v="2e5a6ce0-8dc1-e411-80cf-0050569f10c3"/>
    <x v="171"/>
    <d v="2020-02-14T10:46:12"/>
    <s v="CIU00311 - BSc (Hons) Radiography (Radiotherapy and Oncology)"/>
    <x v="3"/>
    <s v="FT (Full time)"/>
    <s v="Radiographer"/>
    <s v="Therapeutic radiographer"/>
    <x v="0"/>
    <s v="City, University of London"/>
    <s v="City, University of London"/>
    <s v="Education officers"/>
    <x v="0"/>
  </r>
  <r>
    <s v="1cff66e6-8dc1-e411-80cf-0050569f10c3"/>
    <x v="172"/>
    <d v="2020-02-14T17:12:04"/>
    <s v="CIU00315 - BSc (Hons) Speech and Language Therapy"/>
    <x v="34"/>
    <s v="FT (Full time)"/>
    <s v="Speech and language therapist"/>
    <s v=""/>
    <x v="0"/>
    <s v="City, University of London"/>
    <s v="City, University of London"/>
    <s v="Education officers"/>
    <x v="0"/>
  </r>
  <r>
    <s v="20ff66e6-8dc1-e411-80cf-0050569f10c3"/>
    <x v="173"/>
    <d v="2020-02-14T17:12:04"/>
    <s v="CIU00317 - MSc Speech and Language Therapy"/>
    <x v="39"/>
    <s v="FT (Full time)"/>
    <s v="Speech and language therapist"/>
    <s v=""/>
    <x v="0"/>
    <s v="City, University of London"/>
    <s v="City, University of London"/>
    <s v="Education officers"/>
    <x v="0"/>
  </r>
  <r>
    <s v="26ff66e6-8dc1-e411-80cf-0050569f10c3"/>
    <x v="174"/>
    <d v="2020-02-14T17:12:04"/>
    <s v="CIU00320 - Pg Dip Speech and Language Therapy"/>
    <x v="95"/>
    <s v="FT (Full time)"/>
    <s v="Speech and language therapist"/>
    <s v=""/>
    <x v="0"/>
    <s v="City, University of London"/>
    <s v="City, University of London"/>
    <s v="Education officers"/>
    <x v="0"/>
  </r>
  <r>
    <s v="142e9f4a-91d2-e611-80e7-0050569f10c3"/>
    <x v="175"/>
    <d v="2020-02-14T17:12:04"/>
    <s v="CIU01786-Master in Speech and Language Therapy (with Hons)"/>
    <x v="107"/>
    <s v="FT (Full time)"/>
    <s v="Speech and language therapist"/>
    <s v=""/>
    <x v="0"/>
    <s v="City, University of London"/>
    <s v="City, University of London"/>
    <s v="Sagitta Fernando"/>
    <x v="0"/>
  </r>
  <r>
    <s v="9e596ce0-8dc1-e411-80cf-0050569f10c3"/>
    <x v="176"/>
    <d v="2019-12-17T15:57:33"/>
    <s v="CLA00239 - BSc (Hons) Physiotherapy"/>
    <x v="43"/>
    <s v="FT (Full time)"/>
    <s v="Physiotherapist"/>
    <s v=""/>
    <x v="0"/>
    <s v="University of Central Lancashire"/>
    <s v="University of Central Lancashire"/>
    <s v="Education administrators"/>
    <x v="0"/>
  </r>
  <r>
    <s v="a4596ce0-8dc1-e411-80cf-0050569f10c3"/>
    <x v="177"/>
    <d v="2019-05-01T11:59:23"/>
    <s v="CLA00242 - Advanced Certificate Non Medical Prescribing"/>
    <x v="108"/>
    <s v="PT (Part time)"/>
    <s v=""/>
    <s v=""/>
    <x v="2"/>
    <s v="University of Central Lancashire"/>
    <s v="University of Central Lancashire"/>
    <s v="Education administrators"/>
    <x v="0"/>
  </r>
  <r>
    <s v="82994a04-8ec1-e411-80cf-0050569f10c3"/>
    <x v="178"/>
    <d v="2019-05-01T11:59:35"/>
    <s v="CLA00919 - Dip HE Paramedic Practice"/>
    <x v="109"/>
    <s v="FT (Full time)"/>
    <s v="Paramedic"/>
    <s v=""/>
    <x v="0"/>
    <s v="University of Central Lancashire"/>
    <s v="University of Central Lancashire"/>
    <s v="Education administrators"/>
    <x v="1"/>
  </r>
  <r>
    <s v="00c3933d-8ec1-e411-80cf-0050569f10c3"/>
    <x v="179"/>
    <d v="2019-05-01T11:59:24"/>
    <s v="CLA01304 - Advanced Certificate Non Medical Prescribing"/>
    <x v="108"/>
    <s v="PT (Part time)"/>
    <s v=""/>
    <s v=""/>
    <x v="1"/>
    <s v="University of Central Lancashire"/>
    <s v="University of Central Lancashire"/>
    <s v="Education administrators"/>
    <x v="0"/>
  </r>
  <r>
    <s v="02c3933d-8ec1-e411-80cf-0050569f10c3"/>
    <x v="180"/>
    <d v="2019-08-16T08:02:19"/>
    <s v="CLA01305-BSc (Hons) Healthcare Science"/>
    <x v="110"/>
    <s v="FT (Full time)"/>
    <s v="Biomedical scientist"/>
    <s v=""/>
    <x v="0"/>
    <s v="University of Central Lancashire"/>
    <s v="University of Central Lancashire"/>
    <s v="Education administrators"/>
    <x v="0"/>
  </r>
  <r>
    <s v="04c3933d-8ec1-e411-80cf-0050569f10c3"/>
    <x v="181"/>
    <d v="2019-06-10T12:43:43"/>
    <s v="CLA01306 - BSc (Hons) in Operating Department Practice"/>
    <x v="111"/>
    <s v="FT (Full time)"/>
    <s v="Operating department practitioner"/>
    <s v=""/>
    <x v="0"/>
    <s v="University of Central Lancashire"/>
    <s v="University of Central Lancashire"/>
    <s v="Education administrators"/>
    <x v="0"/>
  </r>
  <r>
    <s v="078020a9-9fd9-e611-80e8-0050569f10c3"/>
    <x v="182"/>
    <d v="2020-06-17T16:33:14"/>
    <s v="CLA01787-BSc (Hons) Paramedic Science"/>
    <x v="11"/>
    <s v="FT (Full time)"/>
    <s v="Paramedic"/>
    <s v=""/>
    <x v="0"/>
    <s v="University of Central Lancashire"/>
    <s v="University of Central Lancashire"/>
    <s v="Kristina Simakova"/>
    <x v="0"/>
  </r>
  <r>
    <s v="aee7dec4-64dd-e611-80e8-0050569f10c3"/>
    <x v="183"/>
    <d v="2018-05-21T14:32:34"/>
    <s v="CLA01790 - MSc Occupational Therapy"/>
    <x v="112"/>
    <s v="FTA (Full time accelerated)"/>
    <s v="Occupational therapist"/>
    <s v=""/>
    <x v="0"/>
    <s v="University of Central Lancashire"/>
    <s v="University of Central Lancashire"/>
    <s v="Kristina Simakova"/>
    <x v="0"/>
  </r>
  <r>
    <s v="36fbb2c1-65dd-e611-80e8-0050569f10c3"/>
    <x v="184"/>
    <d v="2018-05-21T14:31:59"/>
    <s v="CLA01791 - MSc Physiotherapy"/>
    <x v="37"/>
    <s v="FTA (Full time accelerated)"/>
    <s v="Physiotherapist"/>
    <s v=""/>
    <x v="0"/>
    <s v="University of Central Lancashire"/>
    <s v="University of Central Lancashire"/>
    <s v="Kristina Simakova"/>
    <x v="0"/>
  </r>
  <r>
    <s v="082ab4dd-d9d8-e711-80f1-0050569f10c3"/>
    <x v="185"/>
    <d v="2018-12-06T11:47:29"/>
    <s v="CLA01942-BSc (Hons) Occupational Therapy"/>
    <x v="42"/>
    <s v="FT (Full time)"/>
    <s v="Occupational therapist"/>
    <s v=""/>
    <x v="0"/>
    <s v="University of Central Lancashire"/>
    <s v="University of Central Lancashire"/>
    <s v="Sagitta Fernando"/>
    <x v="0"/>
  </r>
  <r>
    <s v="340c928c-ffd8-e711-80f1-0050569f10c3"/>
    <x v="186"/>
    <d v="2018-12-06T11:46:59"/>
    <s v="CLA01945-BSc (Hons) Occupational Therapy"/>
    <x v="42"/>
    <s v="PT (Part time)"/>
    <s v="Occupational therapist"/>
    <s v=""/>
    <x v="0"/>
    <s v="University of Central Lancashire"/>
    <s v="University of Central Lancashire"/>
    <s v="Sagitta Fernando"/>
    <x v="0"/>
  </r>
  <r>
    <s v="b7215e99-74e6-e811-8111-0050569f10c3"/>
    <x v="187"/>
    <d v="2020-07-02T10:28:19"/>
    <s v="CLA02110 - MSc Speech and Language Therapy"/>
    <x v="39"/>
    <s v="FTA (Full time accelerated)"/>
    <s v="Speech and language therapist"/>
    <s v=""/>
    <x v="0"/>
    <s v="University of Central Lancashire"/>
    <s v="University of Central Lancashire"/>
    <s v="Ann Faulkner"/>
    <x v="0"/>
  </r>
  <r>
    <s v="db2fde9e-a47b-e911-811f-0050569f10c3"/>
    <x v="188"/>
    <d v="2019-10-02T10:48:01"/>
    <s v="CLA02187 - BSc (Hons) in Operating Department Practice"/>
    <x v="111"/>
    <s v="WBL (Work based learning)"/>
    <s v="Operating department practitioner"/>
    <s v=""/>
    <x v="0"/>
    <s v="University of Central Lancashire"/>
    <s v="University of Central Lancashire"/>
    <s v="Sagitta Fernando"/>
    <x v="0"/>
  </r>
  <r>
    <s v="ce9b9aa2-68f9-e911-812e-0050569f10c3"/>
    <x v="189"/>
    <d v="2020-08-17T15:51:18"/>
    <s v="CLA02276 - MSc Dietetics (pre-registration)"/>
    <x v="113"/>
    <s v="FTA (Full time accelerated)"/>
    <s v="Dietitian"/>
    <s v=""/>
    <x v="0"/>
    <s v="University of Central Lancashire"/>
    <s v="University of Central Lancashire"/>
    <s v="Alex Stride"/>
    <x v="2"/>
  </r>
  <r>
    <s v="852968da-8dc1-e411-80cf-0050569f10c3"/>
    <x v="190"/>
    <d v="2020-03-23T16:00:54"/>
    <s v="CMU00150 - BSc (Hons) Healthcare Science (Blood Sciences)"/>
    <x v="114"/>
    <s v="FT (Full time)"/>
    <s v="Biomedical scientist"/>
    <s v=""/>
    <x v="0"/>
    <s v="Cardiff Metropolitan University"/>
    <s v="Cardiff Metropolitan University"/>
    <s v="Education officers"/>
    <x v="0"/>
  </r>
  <r>
    <s v="bc596ce0-8dc1-e411-80cf-0050569f10c3"/>
    <x v="191"/>
    <d v="2020-01-27T14:28:02"/>
    <s v="CMU00254 - BSc (Hons) Podiatry"/>
    <x v="50"/>
    <s v="FT (Full time)"/>
    <s v="Chiropodist / podiatrist"/>
    <s v=""/>
    <x v="3"/>
    <s v="Cardiff Metropolitan University"/>
    <s v="Cardiff Metropolitan University"/>
    <s v="Education officers"/>
    <x v="0"/>
  </r>
  <r>
    <s v="be596ce0-8dc1-e411-80cf-0050569f10c3"/>
    <x v="192"/>
    <d v="2020-02-14T17:12:04"/>
    <s v="CMU00255 - BSc (Hons) Speech and Language Therapy"/>
    <x v="34"/>
    <s v="FT (Full time)"/>
    <s v="Speech and language therapist"/>
    <s v=""/>
    <x v="0"/>
    <s v="Cardiff Metropolitan University"/>
    <s v="Cardiff Metropolitan University"/>
    <s v="Education officers"/>
    <x v="0"/>
  </r>
  <r>
    <s v="c0596ce0-8dc1-e411-80cf-0050569f10c3"/>
    <x v="193"/>
    <d v="2020-08-10T15:28:52"/>
    <s v="CMU00256 - Doctorate in Forensic Psychology"/>
    <x v="115"/>
    <s v="FT (Full time)"/>
    <s v="Practitioner psychologist"/>
    <s v="Forensic psychologist"/>
    <x v="0"/>
    <s v="Cardiff Metropolitan University"/>
    <s v="Cardiff Metropolitan University"/>
    <s v="Education officers"/>
    <x v="0"/>
  </r>
  <r>
    <s v="c2596ce0-8dc1-e411-80cf-0050569f10c3"/>
    <x v="194"/>
    <d v="2020-08-10T15:28:52"/>
    <s v="CMU00257 - Doctorate in Forensic Psychology"/>
    <x v="115"/>
    <s v="PT (Part time)"/>
    <s v="Practitioner psychologist"/>
    <s v="Forensic psychologist"/>
    <x v="0"/>
    <s v="Cardiff Metropolitan University"/>
    <s v="Cardiff Metropolitan University"/>
    <s v="Education officers"/>
    <x v="0"/>
  </r>
  <r>
    <s v="c4596ce0-8dc1-e411-80cf-0050569f10c3"/>
    <x v="195"/>
    <d v="2020-03-23T16:00:54"/>
    <s v="CMU00258 - BSc (Hons) Healthcare Science (Cellular Sciences)"/>
    <x v="116"/>
    <s v="FT (Full time)"/>
    <s v="Biomedical scientist"/>
    <s v=""/>
    <x v="0"/>
    <s v="Cardiff Metropolitan University"/>
    <s v="Cardiff Metropolitan University"/>
    <s v="Education officers"/>
    <x v="0"/>
  </r>
  <r>
    <s v="c6596ce0-8dc1-e411-80cf-0050569f10c3"/>
    <x v="196"/>
    <d v="2020-03-23T16:00:54"/>
    <s v="CMU00259 - BSc (Hons) Healthcare Science (Genetic Sciences)"/>
    <x v="117"/>
    <s v="FT (Full time)"/>
    <s v="Biomedical scientist"/>
    <s v=""/>
    <x v="0"/>
    <s v="Cardiff Metropolitan University"/>
    <s v="Cardiff Metropolitan University"/>
    <s v="Education officers"/>
    <x v="0"/>
  </r>
  <r>
    <s v="c8596ce0-8dc1-e411-80cf-0050569f10c3"/>
    <x v="197"/>
    <d v="2020-03-23T16:00:54"/>
    <s v="CMU00260 - BSc (Hons) Healthcare Science (Infection Sciences)"/>
    <x v="118"/>
    <s v="FT (Full time)"/>
    <s v="Biomedical scientist"/>
    <s v=""/>
    <x v="0"/>
    <s v="Cardiff Metropolitan University"/>
    <s v="Cardiff Metropolitan University"/>
    <s v="Education officers"/>
    <x v="0"/>
  </r>
  <r>
    <s v="7dd48d49-8ec1-e411-80cf-0050569f10c3"/>
    <x v="198"/>
    <d v="2020-08-10T15:28:52"/>
    <s v="CMU01446 - Post Graduate Diploma in Practitioner Forensic Psychology"/>
    <x v="119"/>
    <s v="FT (Full time)"/>
    <s v="Practitioner psychologist"/>
    <s v="Forensic psychologist"/>
    <x v="0"/>
    <s v="Cardiff Metropolitan University"/>
    <s v="Cardiff Metropolitan University"/>
    <s v="Education officers"/>
    <x v="0"/>
  </r>
  <r>
    <s v="7fd48d49-8ec1-e411-80cf-0050569f10c3"/>
    <x v="199"/>
    <d v="2020-08-10T15:28:52"/>
    <s v="CMU01447 - Post Graduate Diploma in Practitioner Forensic Psychology"/>
    <x v="119"/>
    <s v="PT (Part time)"/>
    <s v="Practitioner psychologist"/>
    <s v="Forensic psychologist"/>
    <x v="0"/>
    <s v="Cardiff Metropolitan University"/>
    <s v="Cardiff Metropolitan University"/>
    <s v="Education officers"/>
    <x v="0"/>
  </r>
  <r>
    <s v="85d48d49-8ec1-e411-80cf-0050569f10c3"/>
    <x v="200"/>
    <d v="2020-04-02T09:50:17"/>
    <s v="CMU01450 - BSc (Hons) Human Nutrition and Dietetics"/>
    <x v="120"/>
    <s v="FT (Full time)"/>
    <s v="Dietitian"/>
    <s v=""/>
    <x v="0"/>
    <s v="Cardiff Metropolitan University"/>
    <s v="Cardiff Metropolitan University"/>
    <s v="Education officers"/>
    <x v="0"/>
  </r>
  <r>
    <s v="8bd48d49-8ec1-e411-80cf-0050569f10c3"/>
    <x v="201"/>
    <d v="2020-04-02T09:50:17"/>
    <s v="CMU01453 - MSc Dietetics"/>
    <x v="36"/>
    <s v="FT (Full time)"/>
    <s v="Dietitian"/>
    <s v=""/>
    <x v="0"/>
    <s v="Cardiff Metropolitan University"/>
    <s v="Cardiff Metropolitan University"/>
    <s v="Education officers"/>
    <x v="0"/>
  </r>
  <r>
    <s v="8dd48d49-8ec1-e411-80cf-0050569f10c3"/>
    <x v="202"/>
    <d v="2020-04-02T09:50:17"/>
    <s v="CMU01454 - Pg Dip Dietetics"/>
    <x v="121"/>
    <s v="FT (Full time)"/>
    <s v="Dietitian"/>
    <s v=""/>
    <x v="0"/>
    <s v="Cardiff Metropolitan University"/>
    <s v="Cardiff Metropolitan University"/>
    <s v="Education officers"/>
    <x v="0"/>
  </r>
  <r>
    <s v="ce596ce0-8dc1-e411-80cf-0050569f10c3"/>
    <x v="203"/>
    <d v="2019-06-10T11:32:49"/>
    <s v="COV00263 - BSc (Hons) Occupational Therapy (Outreach)"/>
    <x v="122"/>
    <s v="PT (Part time)"/>
    <s v="Occupational therapist"/>
    <s v=""/>
    <x v="0"/>
    <s v="Coventry University"/>
    <s v="Coventry University"/>
    <s v="Education administrators"/>
    <x v="1"/>
  </r>
  <r>
    <s v="d0596ce0-8dc1-e411-80cf-0050569f10c3"/>
    <x v="204"/>
    <d v="2019-05-01T11:59:32"/>
    <s v="COV00264 - Diploma of Higher Education Paramedic Science"/>
    <x v="123"/>
    <s v="FT (Full time)"/>
    <s v="Paramedic"/>
    <s v=""/>
    <x v="0"/>
    <s v="Coventry University"/>
    <s v="Coventry University"/>
    <s v="Education administrators"/>
    <x v="1"/>
  </r>
  <r>
    <s v="d2596ce0-8dc1-e411-80cf-0050569f10c3"/>
    <x v="205"/>
    <d v="2019-05-01T11:59:17"/>
    <s v="COV00265 - BSc (Hons) Applied Biomedical Science"/>
    <x v="0"/>
    <s v="FT (Full time)"/>
    <s v="Biomedical scientist"/>
    <s v=""/>
    <x v="0"/>
    <s v="Coventry University"/>
    <s v="Coventry University"/>
    <s v="Education administrators"/>
    <x v="0"/>
  </r>
  <r>
    <s v="d4596ce0-8dc1-e411-80cf-0050569f10c3"/>
    <x v="206"/>
    <d v="2019-05-01T11:59:36"/>
    <s v="COV00266 - Practice Certificate in Independent and Supplementary Prescribing (Level 3) "/>
    <x v="124"/>
    <s v="PT (Part time)"/>
    <s v=""/>
    <s v=""/>
    <x v="2"/>
    <s v="Coventry University"/>
    <s v="Coventry University"/>
    <s v="Education administrators"/>
    <x v="0"/>
  </r>
  <r>
    <s v="d6596ce0-8dc1-e411-80cf-0050569f10c3"/>
    <x v="207"/>
    <d v="2019-05-01T11:59:36"/>
    <s v="COV00267 - Practice Certificate in Independent and Supplementary Prescribing (M Level) "/>
    <x v="125"/>
    <s v="PT (Part time)"/>
    <s v=""/>
    <s v=""/>
    <x v="2"/>
    <s v="Coventry University"/>
    <s v="Coventry University"/>
    <s v="Education administrators"/>
    <x v="0"/>
  </r>
  <r>
    <s v="dc596ce0-8dc1-e411-80cf-0050569f10c3"/>
    <x v="208"/>
    <d v="2019-02-28T11:19:01"/>
    <s v="COV00270 - Diploma of Higher Education Operating Department Practice"/>
    <x v="41"/>
    <s v="FT (Full time)"/>
    <s v="Operating department practitioner"/>
    <s v=""/>
    <x v="0"/>
    <s v="Coventry University"/>
    <s v="Coventry University"/>
    <s v="Education administrators"/>
    <x v="0"/>
  </r>
  <r>
    <s v="e2596ce0-8dc1-e411-80cf-0050569f10c3"/>
    <x v="209"/>
    <d v="2019-08-27T11:10:41"/>
    <s v="COV00273 - BSc (Hons) Dietetics"/>
    <x v="126"/>
    <s v="FT (Full time)"/>
    <s v="Dietitian"/>
    <s v=""/>
    <x v="0"/>
    <s v="Coventry University"/>
    <s v="Coventry University"/>
    <s v="Education administrators"/>
    <x v="1"/>
  </r>
  <r>
    <s v="e6596ce0-8dc1-e411-80cf-0050569f10c3"/>
    <x v="210"/>
    <d v="2019-04-24T15:41:26"/>
    <s v="COV00275 - BSc (Hons) Occupational Therapy"/>
    <x v="42"/>
    <s v="FT (Full time)"/>
    <s v="Occupational therapist"/>
    <s v=""/>
    <x v="0"/>
    <s v="Coventry University"/>
    <s v="Coventry University"/>
    <s v="Education administrators"/>
    <x v="0"/>
  </r>
  <r>
    <s v="e8596ce0-8dc1-e411-80cf-0050569f10c3"/>
    <x v="211"/>
    <d v="2019-03-18T10:00:26"/>
    <s v="COV00276 - BSc (Hons) Occupational Therapy"/>
    <x v="42"/>
    <s v="PT (Part time)"/>
    <s v="Occupational therapist"/>
    <s v=""/>
    <x v="0"/>
    <s v="Coventry University"/>
    <s v="Coventry University"/>
    <s v="Education administrators"/>
    <x v="0"/>
  </r>
  <r>
    <s v="ea596ce0-8dc1-e411-80cf-0050569f10c3"/>
    <x v="212"/>
    <d v="2019-04-24T15:41:50"/>
    <s v="COV00277 - BSc (Hons) Occupational Therapy"/>
    <x v="42"/>
    <s v="WBL (Work based learning)"/>
    <s v="Occupational therapist"/>
    <s v=""/>
    <x v="0"/>
    <s v="Coventry University"/>
    <s v="Coventry University"/>
    <s v="Education administrators"/>
    <x v="0"/>
  </r>
  <r>
    <s v="ec596ce0-8dc1-e411-80cf-0050569f10c3"/>
    <x v="213"/>
    <d v="2020-07-27T15:33:17"/>
    <s v="COV00278 - BSc (Hons) Physiotherapy"/>
    <x v="43"/>
    <s v="FT (Full time)"/>
    <s v="Physiotherapist"/>
    <s v=""/>
    <x v="0"/>
    <s v="Coventry University"/>
    <s v="Coventry University"/>
    <s v="Education administrators"/>
    <x v="0"/>
  </r>
  <r>
    <s v="f4596ce0-8dc1-e411-80cf-0050569f10c3"/>
    <x v="214"/>
    <d v="2019-05-01T11:59:32"/>
    <s v="COV00282 - Foundation Degree in Paramedic Science"/>
    <x v="127"/>
    <s v="FT (Full time)"/>
    <s v="Paramedic"/>
    <s v=""/>
    <x v="0"/>
    <s v="Coventry University"/>
    <s v="Coventry University"/>
    <s v="Education administrators"/>
    <x v="1"/>
  </r>
  <r>
    <s v="f6596ce0-8dc1-e411-80cf-0050569f10c3"/>
    <x v="215"/>
    <d v="2019-05-01T11:59:36"/>
    <s v="COV00283 - Conversion Course From Supplementary to Independent Non-Medical Prescribing (Non-Accredited)"/>
    <x v="128"/>
    <s v="PT (Part time)"/>
    <s v=""/>
    <s v=""/>
    <x v="1"/>
    <s v="Coventry University"/>
    <s v="Coventry University"/>
    <s v="Education administrators"/>
    <x v="0"/>
  </r>
  <r>
    <s v="48ff66e6-8dc1-e411-80cf-0050569f10c3"/>
    <x v="216"/>
    <d v="2019-05-01T11:59:36"/>
    <s v="COV00337 - Practice Certificate in Independent and Supplementary Prescribing (Level 3) "/>
    <x v="124"/>
    <s v="PT (Part time)"/>
    <s v=""/>
    <s v=""/>
    <x v="1"/>
    <s v="Coventry University"/>
    <s v="Coventry University"/>
    <s v="Education administrators"/>
    <x v="0"/>
  </r>
  <r>
    <s v="4aff66e6-8dc1-e411-80cf-0050569f10c3"/>
    <x v="217"/>
    <d v="2019-05-01T11:59:36"/>
    <s v="COV00338 - Practice Certificate in Independent and Supplementary Prescribing (M Level) "/>
    <x v="125"/>
    <s v="PT (Part time)"/>
    <s v=""/>
    <s v=""/>
    <x v="1"/>
    <s v="Coventry University"/>
    <s v="Coventry University"/>
    <s v="Education administrators"/>
    <x v="0"/>
  </r>
  <r>
    <s v="2c23fdc0-9145-e511-80d1-0050569f10c3"/>
    <x v="218"/>
    <d v="2019-05-01T11:59:32"/>
    <s v="COV01618 - Foundation Degree Paramedic Science"/>
    <x v="129"/>
    <s v="PT (Part time)"/>
    <s v="Paramedic"/>
    <s v=""/>
    <x v="0"/>
    <s v="Coventry University"/>
    <s v="Coventry University"/>
    <s v="Aveen Croash"/>
    <x v="1"/>
  </r>
  <r>
    <s v="62017d59-f545-e711-80ea-0050569f10c3"/>
    <x v="219"/>
    <d v="2019-10-28T14:17:49"/>
    <s v="COV01854 - BSc (Hons) Dietetics  "/>
    <x v="130"/>
    <s v="FT (Full time)"/>
    <s v="Dietitian"/>
    <s v=""/>
    <x v="0"/>
    <s v="Coventry University"/>
    <s v="Coventry University"/>
    <s v="John Archibald"/>
    <x v="0"/>
  </r>
  <r>
    <s v="bc5e0c49-6b77-e711-80ee-0050569f10c3"/>
    <x v="220"/>
    <d v="2020-04-23T13:27:31"/>
    <s v="COV01883-BSc (Hons) Paramedic Science"/>
    <x v="11"/>
    <s v="FT (Full time)"/>
    <s v="Paramedic"/>
    <s v=""/>
    <x v="0"/>
    <s v="Coventry University"/>
    <s v="Coventry University"/>
    <s v="John Archibald"/>
    <x v="0"/>
  </r>
  <r>
    <s v="6c23ff01-7b89-e711-80ef-0050569f10c3"/>
    <x v="221"/>
    <d v="2019-08-30T12:01:08"/>
    <s v="COV01894 - BSc (Hons) Paramedic Science"/>
    <x v="11"/>
    <s v="PT (Part time)"/>
    <s v="Paramedic"/>
    <s v=""/>
    <x v="0"/>
    <s v="Coventry University"/>
    <s v="Coventry University"/>
    <s v="John Archibald"/>
    <x v="0"/>
  </r>
  <r>
    <s v="31235738-10f2-e711-80f2-0050569f10c3"/>
    <x v="222"/>
    <d v="2020-07-24T18:31:01"/>
    <s v="COV01972 - BSc (Hons) Physiotherapy"/>
    <x v="43"/>
    <s v="PT (Part time)"/>
    <s v="Physiotherapist"/>
    <s v=""/>
    <x v="0"/>
    <s v="Coventry University"/>
    <s v="Coventry University"/>
    <s v="John Archibald"/>
    <x v="0"/>
  </r>
  <r>
    <s v="d580c417-b947-e811-80fe-0050569f10c3"/>
    <x v="223"/>
    <d v="2019-05-23T09:28:59"/>
    <s v="COV02035 - BSc (Hons) Operating Department Practice"/>
    <x v="15"/>
    <s v="FT (Full time)"/>
    <s v="Operating department practitioner"/>
    <s v=""/>
    <x v="0"/>
    <s v="Coventry University"/>
    <s v="Coventry University"/>
    <s v="Sagitta Fernando"/>
    <x v="0"/>
  </r>
  <r>
    <s v="1768dee3-6695-e811-8103-0050569f10c3"/>
    <x v="224"/>
    <d v="2019-05-23T09:28:59"/>
    <s v="COV02074 - BSc (Hons) Operating Department Practice"/>
    <x v="15"/>
    <s v="WBL (Work based learning)"/>
    <s v="Operating department practitioner"/>
    <s v=""/>
    <x v="0"/>
    <s v="Coventry University"/>
    <s v="Coventry University"/>
    <s v="Ann Faulkner"/>
    <x v="0"/>
  </r>
  <r>
    <s v="663160f5-0256-e911-811c-0050569f10c3"/>
    <x v="225"/>
    <d v="2020-07-24T18:31:01"/>
    <s v="COV02163 - BSc (Hons) Physiotherapy"/>
    <x v="43"/>
    <s v="WBL (Work based learning)"/>
    <s v="Physiotherapist"/>
    <s v=""/>
    <x v="0"/>
    <s v="Coventry University"/>
    <s v="Coventry University"/>
    <s v="Sagitta Fernando"/>
    <x v="0"/>
  </r>
  <r>
    <s v="c012bc9c-8457-e911-811c-0050569f10c3"/>
    <x v="226"/>
    <d v="2020-01-29T14:20:07"/>
    <s v="COV02165 - MSc Occupational Therapy"/>
    <x v="112"/>
    <s v="FT (Full time)"/>
    <s v="Occupational therapist"/>
    <s v=""/>
    <x v="0"/>
    <s v="Coventry University"/>
    <s v="Coventry University"/>
    <s v="Ann Faulkner"/>
    <x v="0"/>
  </r>
  <r>
    <s v="fee7c10d-8757-e911-811c-0050569f10c3"/>
    <x v="227"/>
    <d v="2019-11-06T14:48:41"/>
    <s v="COV02167-MSc Physiotherapy and Leadership"/>
    <x v="131"/>
    <s v="FT (Full time)"/>
    <s v="Physiotherapist"/>
    <s v=""/>
    <x v="0"/>
    <s v="Coventry University"/>
    <s v="Coventry University"/>
    <s v="Ann Faulkner"/>
    <x v="0"/>
  </r>
  <r>
    <s v="5f528dcd-8757-e911-811c-0050569f10c3"/>
    <x v="228"/>
    <d v="2020-06-25T09:28:24"/>
    <s v="COV02168-MSc Physiotherapy and Leadership"/>
    <x v="131"/>
    <s v="WBL (Work based learning)"/>
    <s v="Physiotherapist"/>
    <s v=""/>
    <x v="0"/>
    <s v="Coventry University"/>
    <s v="Coventry University"/>
    <s v="Ann Faulkner"/>
    <x v="0"/>
  </r>
  <r>
    <s v="9ecb8473-2744-ea11-8136-0050569f10c3"/>
    <x v="229"/>
    <d v="2020-08-20T14:41:41"/>
    <s v="COV02331 - MSci Diagnostic Radiography"/>
    <x v="132"/>
    <s v="FT (Full time)"/>
    <s v="Radiographer"/>
    <s v="Diagnostic radiographer"/>
    <x v="0"/>
    <s v="Coventry University"/>
    <s v="Coventry University"/>
    <s v="Patrick Armsby"/>
    <x v="2"/>
  </r>
  <r>
    <s v="1fd15e17-a654-ea11-8137-0050569f10c3"/>
    <x v="230"/>
    <d v="2020-08-20T14:41:35"/>
    <s v="COV02338 - BSc (Hons) Diagnostic Radiography"/>
    <x v="21"/>
    <s v="FT (Full time)"/>
    <s v="Radiographer"/>
    <s v="Diagnostic radiographer"/>
    <x v="0"/>
    <s v="Coventry University"/>
    <s v="Coventry University"/>
    <s v="Patrick Armsby"/>
    <x v="2"/>
  </r>
  <r>
    <s v="fc596ce0-8dc1-e411-80cf-0050569f10c3"/>
    <x v="231"/>
    <d v="2020-05-06T08:34:29"/>
    <s v="CSD00286 - MA Drama and Movement Therapy"/>
    <x v="133"/>
    <s v="FT (Full time)"/>
    <s v="Arts therapist"/>
    <s v="Drama therapy"/>
    <x v="0"/>
    <s v="The Royal Central School of Speech and Drama"/>
    <s v="University of London"/>
    <s v="Education administrators"/>
    <x v="0"/>
  </r>
  <r>
    <s v="ac596ce0-8dc1-e411-80cf-0050569f10c3"/>
    <x v="232"/>
    <d v="2020-07-02T10:49:40"/>
    <s v="CUM00246-Dip HE Paramedic Practice (HM Armed Forces)"/>
    <x v="134"/>
    <s v="FT (Full time)"/>
    <s v="Paramedic"/>
    <s v=""/>
    <x v="0"/>
    <s v="University of Cumbria"/>
    <s v="University of Cumbria"/>
    <s v="Education administrators"/>
    <x v="1"/>
  </r>
  <r>
    <s v="b0596ce0-8dc1-e411-80cf-0050569f10c3"/>
    <x v="233"/>
    <d v="2019-04-17T14:22:53"/>
    <s v="CUM00248-Dip HE Paramedic Practice (HM Armed Forces)"/>
    <x v="134"/>
    <s v="PT (Part time)"/>
    <s v="Paramedic"/>
    <s v=""/>
    <x v="0"/>
    <s v="University of Cumbria"/>
    <s v="University of Cumbria"/>
    <s v="Education administrators"/>
    <x v="1"/>
  </r>
  <r>
    <s v="b2596ce0-8dc1-e411-80cf-0050569f10c3"/>
    <x v="234"/>
    <d v="2018-09-26T16:24:42"/>
    <s v="CUM00249 - MSc Occupational Therapy (pre-registration)"/>
    <x v="81"/>
    <s v="FT (Full time)"/>
    <s v="Occupational therapist"/>
    <s v=""/>
    <x v="0"/>
    <s v="University of Cumbria"/>
    <s v="University of Cumbria"/>
    <s v="Education administrators"/>
    <x v="0"/>
  </r>
  <r>
    <s v="b4596ce0-8dc1-e411-80cf-0050569f10c3"/>
    <x v="235"/>
    <d v="2018-09-26T16:34:42"/>
    <s v="CUM00250 - MSc Physiotherapy (pre-registration)"/>
    <x v="47"/>
    <s v="FT (Full time)"/>
    <s v="Physiotherapist"/>
    <s v=""/>
    <x v="0"/>
    <s v="University of Cumbria"/>
    <s v="University of Cumbria"/>
    <s v="Education administrators"/>
    <x v="0"/>
  </r>
  <r>
    <s v="b6596ce0-8dc1-e411-80cf-0050569f10c3"/>
    <x v="236"/>
    <d v="2019-04-29T12:09:24"/>
    <s v="CUM00251 - Non-Medical Prescribing for AHPs (level 7) (Conversion)"/>
    <x v="135"/>
    <s v="PT (Part time)"/>
    <s v=""/>
    <s v=""/>
    <x v="1"/>
    <s v="University of Cumbria"/>
    <s v="University of Cumbria"/>
    <s v="Education administrators"/>
    <x v="0"/>
  </r>
  <r>
    <s v="025a6ce0-8dc1-e411-80cf-0050569f10c3"/>
    <x v="237"/>
    <d v="2019-04-29T12:09:24"/>
    <s v="CUM00289 - Non-Medical Prescribing for AHPs (level 6) (Conversion)"/>
    <x v="136"/>
    <s v="PT (Part time)"/>
    <s v=""/>
    <s v=""/>
    <x v="1"/>
    <s v="University of Cumbria"/>
    <s v="University of Cumbria"/>
    <s v="Education administrators"/>
    <x v="0"/>
  </r>
  <r>
    <s v="085a6ce0-8dc1-e411-80cf-0050569f10c3"/>
    <x v="238"/>
    <d v="2018-09-26T16:24:28"/>
    <s v="CUM00292 - BSc (Hons) Occupational Therapy"/>
    <x v="42"/>
    <s v="FT (Full time)"/>
    <s v="Occupational therapist"/>
    <s v=""/>
    <x v="0"/>
    <s v="University of Cumbria"/>
    <s v="University of Cumbria"/>
    <s v="Education administrators"/>
    <x v="0"/>
  </r>
  <r>
    <s v="0c5a6ce0-8dc1-e411-80cf-0050569f10c3"/>
    <x v="239"/>
    <d v="2019-07-09T11:44:43"/>
    <s v="CUM00294 - BSc (Hons) Occupational Therapy"/>
    <x v="42"/>
    <s v="PT (Part time)"/>
    <s v="Occupational therapist"/>
    <s v=""/>
    <x v="0"/>
    <s v="University of Cumbria"/>
    <s v="University of Cumbria"/>
    <s v="Education administrators"/>
    <x v="1"/>
  </r>
  <r>
    <s v="0e5a6ce0-8dc1-e411-80cf-0050569f10c3"/>
    <x v="240"/>
    <d v="2018-09-17T11:55:08"/>
    <s v="CUM00295 - BSc (Hons) Physiotherapy"/>
    <x v="43"/>
    <s v="FT (Full time)"/>
    <s v="Physiotherapist"/>
    <s v=""/>
    <x v="0"/>
    <s v="University of Cumbria"/>
    <s v="University of Cumbria"/>
    <s v="Education administrators"/>
    <x v="0"/>
  </r>
  <r>
    <s v="1a5a6ce0-8dc1-e411-80cf-0050569f10c3"/>
    <x v="241"/>
    <d v="2019-04-29T12:09:27"/>
    <s v="CUM00301 - BSc (Hons) Diagnostic Radiography"/>
    <x v="21"/>
    <s v="FT (Full time)"/>
    <s v="Radiographer"/>
    <s v="Diagnostic radiographer"/>
    <x v="0"/>
    <s v="University of Cumbria"/>
    <s v="University of Cumbria"/>
    <s v="Education administrators"/>
    <x v="0"/>
  </r>
  <r>
    <s v="1c5a6ce0-8dc1-e411-80cf-0050569f10c3"/>
    <x v="242"/>
    <d v="2020-06-29T12:52:10"/>
    <s v="CUM00302 - UAwd Independent / Supplementary Prescribing for Allied Health Professionals (Level 6) "/>
    <x v="137"/>
    <s v="PT (Part time)"/>
    <s v=""/>
    <s v=""/>
    <x v="1"/>
    <s v="University of Cumbria"/>
    <s v="University of Cumbria"/>
    <s v="Education administrators"/>
    <x v="0"/>
  </r>
  <r>
    <s v="1e5a6ce0-8dc1-e411-80cf-0050569f10c3"/>
    <x v="243"/>
    <d v="2020-06-29T13:00:37"/>
    <s v="CUM00303 - UAwd Independent / Supplementary Prescribing for Allied Health Professionals (Level 7) "/>
    <x v="138"/>
    <s v="PT (Part time)"/>
    <s v=""/>
    <s v=""/>
    <x v="1"/>
    <s v="University of Cumbria"/>
    <s v="University of Cumbria"/>
    <s v="Education administrators"/>
    <x v="0"/>
  </r>
  <r>
    <s v="205a6ce0-8dc1-e411-80cf-0050569f10c3"/>
    <x v="244"/>
    <d v="2020-06-29T13:04:26"/>
    <s v="CUM00304 - University Award Non-Medical Prescribing for AHPs (level 6) (Supplementary Prescribing)"/>
    <x v="139"/>
    <s v="PT (Part time)"/>
    <s v=""/>
    <s v=""/>
    <x v="2"/>
    <s v="University of Cumbria"/>
    <s v="University of Cumbria"/>
    <s v="Education administrators"/>
    <x v="1"/>
  </r>
  <r>
    <s v="225a6ce0-8dc1-e411-80cf-0050569f10c3"/>
    <x v="245"/>
    <d v="2020-06-29T13:05:31"/>
    <s v="CUM00305 - University Award Non-Medical Prescribing for AHPs (level 7) (Supplementary Prescribing)"/>
    <x v="140"/>
    <s v="PT (Part time)"/>
    <s v=""/>
    <s v=""/>
    <x v="2"/>
    <s v="University of Cumbria"/>
    <s v="University of Cumbria"/>
    <s v="Education administrators"/>
    <x v="1"/>
  </r>
  <r>
    <s v="04c7e7ff-fca7-e511-80db-0050569f10c3"/>
    <x v="246"/>
    <d v="2019-08-19T14:50:19"/>
    <s v="CUM01658-Dip HE Paramedic Practice (NWAST)"/>
    <x v="141"/>
    <s v="FLX (Flexible)"/>
    <s v="Paramedic"/>
    <s v=""/>
    <x v="0"/>
    <s v="University of Cumbria"/>
    <s v="University of Cumbria"/>
    <s v="Jamie Hunt"/>
    <x v="1"/>
  </r>
  <r>
    <s v="82d45ad9-0228-e611-80e2-0050569f10c3"/>
    <x v="247"/>
    <d v="2020-01-29T15:56:37"/>
    <s v="CUM01715 - DipHE Paramedic Practice"/>
    <x v="142"/>
    <s v="FT (Full time)"/>
    <s v="Paramedic"/>
    <s v=""/>
    <x v="0"/>
    <s v="University of Cumbria"/>
    <s v="University of Cumbria"/>
    <s v="Kristina Simakova"/>
    <x v="1"/>
  </r>
  <r>
    <s v="19946efa-ce5c-e811-8101-0050569f10c3"/>
    <x v="248"/>
    <d v="2020-07-02T10:36:45"/>
    <s v="CUM02042 - BSc (Hons) Paramedic Science"/>
    <x v="11"/>
    <s v="FT (Full time)"/>
    <s v="Paramedic"/>
    <s v=""/>
    <x v="0"/>
    <s v="University of Cumbria"/>
    <s v="University of Cumbria"/>
    <s v="Ann Faulkner"/>
    <x v="0"/>
  </r>
  <r>
    <s v="c3140ae1-5f22-ea11-8132-0050569f10c3"/>
    <x v="249"/>
    <d v="2020-06-04T08:18:40"/>
    <s v="CUM02310 - BSc (Hons) Paramedic Science - South Central Ambulance Service (SCAS)"/>
    <x v="143"/>
    <s v="WBL (Work based learning)"/>
    <s v="Paramedic"/>
    <s v=""/>
    <x v="0"/>
    <s v="University of Cumbria"/>
    <s v="University of Cumbria"/>
    <s v="Sagitta Fernando"/>
    <x v="2"/>
  </r>
  <r>
    <s v="9bb2e947-6022-ea11-8132-0050569f10c3"/>
    <x v="250"/>
    <d v="2020-06-04T08:18:40"/>
    <s v="CUM02311-BSc (Hons) Paramedic Science - Isle of Wight (IoW)"/>
    <x v="144"/>
    <s v="WBL (Work based learning)"/>
    <s v="Paramedic"/>
    <s v=""/>
    <x v="0"/>
    <s v="University of Cumbria"/>
    <s v="University of Cumbria"/>
    <s v="Sagitta Fernando"/>
    <x v="2"/>
  </r>
  <r>
    <s v="883cb0ab-6022-ea11-8132-0050569f10c3"/>
    <x v="251"/>
    <d v="2020-06-04T08:18:40"/>
    <s v="CUM02312 - BSc (Hons) Paramedic Science - London Ambulance Service (LAS)"/>
    <x v="145"/>
    <s v="WBL (Work based learning)"/>
    <s v="Paramedic"/>
    <s v=""/>
    <x v="0"/>
    <s v="University of Cumbria"/>
    <s v="University of Cumbria"/>
    <s v="Sagitta Fernando"/>
    <x v="2"/>
  </r>
  <r>
    <s v="de8f9d2d-6122-ea11-8132-0050569f10c3"/>
    <x v="252"/>
    <d v="2020-06-04T08:18:40"/>
    <s v="CUM02313 - BSc (Hons) Paramedic Science - South Western Ambulance Service (SWAS)"/>
    <x v="146"/>
    <s v="WBL (Work based learning)"/>
    <s v="Paramedic"/>
    <s v=""/>
    <x v="0"/>
    <s v="University of Cumbria"/>
    <s v="University of Cumbria"/>
    <s v="Sagitta Fernando"/>
    <x v="2"/>
  </r>
  <r>
    <s v="84949482-6122-ea11-8132-0050569f10c3"/>
    <x v="253"/>
    <d v="2020-06-04T08:18:40"/>
    <s v="CUM02314 - BSc (Hons) Paramedic Science - South East Coast Ambulance Service (SECAMB)"/>
    <x v="147"/>
    <s v="WBL (Work based learning)"/>
    <s v="Paramedic"/>
    <s v=""/>
    <x v="0"/>
    <s v="University of Cumbria"/>
    <s v="University of Cumbria"/>
    <s v="Sagitta Fernando"/>
    <x v="2"/>
  </r>
  <r>
    <s v="b528a1c4-6122-ea11-8132-0050569f10c3"/>
    <x v="254"/>
    <d v="2020-06-04T08:18:40"/>
    <s v="CUM02315-BSc (Hons) Paramedic Science - North West Ambulance Service (NWAS)"/>
    <x v="148"/>
    <s v="FLX (Flexible)"/>
    <s v="Paramedic"/>
    <s v=""/>
    <x v="0"/>
    <s v="University of Cumbria"/>
    <s v="University of Cumbria"/>
    <s v="Sagitta Fernando"/>
    <x v="2"/>
  </r>
  <r>
    <s v="54ff66e6-8dc1-e411-80cf-0050569f10c3"/>
    <x v="255"/>
    <d v="2019-01-30T15:23:57"/>
    <s v="DER00343 - MSc Occupational Therapy"/>
    <x v="112"/>
    <s v="FT (Full time)"/>
    <s v="Occupational therapist"/>
    <s v=""/>
    <x v="0"/>
    <s v="University of Derby"/>
    <s v="University of Derby"/>
    <s v="Education officers"/>
    <x v="0"/>
  </r>
  <r>
    <s v="5aff66e6-8dc1-e411-80cf-0050569f10c3"/>
    <x v="256"/>
    <d v="2019-05-23T11:44:04"/>
    <s v="DER00346 - BSc (Hons) Diagnostic Radiography"/>
    <x v="21"/>
    <s v="FT (Full time)"/>
    <s v="Radiographer"/>
    <s v="Diagnostic radiographer"/>
    <x v="0"/>
    <s v="University of Derby"/>
    <s v="University of Derby"/>
    <s v="Education officers"/>
    <x v="0"/>
  </r>
  <r>
    <s v="5cff66e6-8dc1-e411-80cf-0050569f10c3"/>
    <x v="257"/>
    <d v="2019-01-30T15:23:57"/>
    <s v="DER00347 - BSc (Hons) Occupational Therapy"/>
    <x v="42"/>
    <s v="FT (Full time)"/>
    <s v="Occupational therapist"/>
    <s v=""/>
    <x v="0"/>
    <s v="University of Derby"/>
    <s v="University of Derby"/>
    <s v="Education officers"/>
    <x v="0"/>
  </r>
  <r>
    <s v="62ff66e6-8dc1-e411-80cf-0050569f10c3"/>
    <x v="258"/>
    <d v="2019-08-13T11:25:37"/>
    <s v="DER00350 - MA Art Therapy"/>
    <x v="98"/>
    <s v="FT (Full time)"/>
    <s v="Arts therapist"/>
    <s v="Art therapy"/>
    <x v="0"/>
    <s v="University of Derby"/>
    <s v="University of Derby"/>
    <s v="Education officers"/>
    <x v="0"/>
  </r>
  <r>
    <s v="64ff66e6-8dc1-e411-80cf-0050569f10c3"/>
    <x v="259"/>
    <d v="2019-04-25T11:33:47"/>
    <s v="DER00351 - MA Dramatherapy"/>
    <x v="7"/>
    <s v="FT (Full time)"/>
    <s v="Arts therapist"/>
    <s v="Drama therapy"/>
    <x v="0"/>
    <s v="University of Derby"/>
    <s v="University of Derby"/>
    <s v="Education officers"/>
    <x v="0"/>
  </r>
  <r>
    <s v="688e9287-4213-e511-80d0-0050569f10c3"/>
    <x v="260"/>
    <d v="2020-04-06T15:03:16"/>
    <s v="DER01594 - MSc in Diagnostic Radiography (pre-registration)"/>
    <x v="149"/>
    <s v="FT (Full time)"/>
    <s v="Radiographer"/>
    <s v="Diagnostic radiographer"/>
    <x v="0"/>
    <s v="University of Derby"/>
    <s v="University of Derby"/>
    <s v="Aveen Croash"/>
    <x v="0"/>
  </r>
  <r>
    <s v="dfa5615f-c142-e611-80e2-0050569f10c3"/>
    <x v="261"/>
    <d v="2018-05-25T11:44:54"/>
    <s v="DER01727 - MA Music Therapy"/>
    <x v="6"/>
    <s v="FT (Full time)"/>
    <s v="Arts therapist"/>
    <s v="Music therapy"/>
    <x v="0"/>
    <s v="University of Derby"/>
    <s v="University of Derby"/>
    <s v="Kristina Simakova"/>
    <x v="0"/>
  </r>
  <r>
    <s v="d1eeee24-3a0a-e711-80ea-0050569f10c3"/>
    <x v="262"/>
    <d v="2019-01-30T15:23:57"/>
    <s v="DER01822 - PG Dip Occupational Therapy"/>
    <x v="90"/>
    <s v="FT (Full time)"/>
    <s v="Occupational therapist"/>
    <s v=""/>
    <x v="0"/>
    <s v="University of Derby"/>
    <s v="University of Derby"/>
    <s v="Sagitta Fernando"/>
    <x v="0"/>
  </r>
  <r>
    <s v="f87d4284-975e-e811-8101-0050569f10c3"/>
    <x v="263"/>
    <d v="2019-03-08T09:24:04"/>
    <s v="DER02045 - BSc (Hons) Operating Department Practice, Degree Apprenticeship "/>
    <x v="150"/>
    <s v="WBL (Work based learning)"/>
    <s v="Operating department practitioner"/>
    <s v=""/>
    <x v="0"/>
    <s v="University of Derby"/>
    <s v="University of Derby"/>
    <s v="Sagitta Fernando"/>
    <x v="0"/>
  </r>
  <r>
    <s v="4f603c1b-985e-e811-8101-0050569f10c3"/>
    <x v="264"/>
    <d v="2019-03-08T09:24:14"/>
    <s v="DER02046 - BSc (Hons) Operating Department Practice"/>
    <x v="15"/>
    <s v="DL (Distance learning)"/>
    <s v="Operating department practitioner"/>
    <s v=""/>
    <x v="0"/>
    <s v="University of Derby"/>
    <s v="University of Derby"/>
    <s v="Sagitta Fernando"/>
    <x v="0"/>
  </r>
  <r>
    <s v="dd01f907-47e0-e911-812d-0050569f10c3"/>
    <x v="265"/>
    <d v="2019-10-08T15:21:03"/>
    <s v="DER02263 - Post-graduate Practice Certificate in Independent / Supplementary Prescribing (Podiatrists)"/>
    <x v="151"/>
    <s v="PT (Part time)"/>
    <s v=""/>
    <s v=""/>
    <x v="1"/>
    <s v="University of Derby"/>
    <s v="University of Derby"/>
    <s v="Sagitta Fernando"/>
    <x v="0"/>
  </r>
  <r>
    <s v="02d93c74-47e0-e911-812d-0050569f10c3"/>
    <x v="266"/>
    <d v="2019-10-02T09:47:17"/>
    <s v="DER02264 - Post-graduate Practice Certificate in Independent / Supplementary Prescribing (Physiotherapists)"/>
    <x v="152"/>
    <s v="PT (Part time)"/>
    <s v=""/>
    <s v=""/>
    <x v="1"/>
    <s v="University of Derby"/>
    <s v="University of Derby"/>
    <s v="Sagitta Fernando"/>
    <x v="0"/>
  </r>
  <r>
    <s v="33dbb52c-4be0-e911-812d-0050569f10c3"/>
    <x v="267"/>
    <d v="2020-07-02T15:59:57"/>
    <s v="DER02265 - Practice Certificate in Independent / Supplementary Prescribing for Paramedics"/>
    <x v="153"/>
    <s v="PT (Part time)"/>
    <s v=""/>
    <s v=""/>
    <x v="1"/>
    <s v="University of Derby"/>
    <s v="University of Derby"/>
    <s v="Sagitta Fernando"/>
    <x v="1"/>
  </r>
  <r>
    <s v="b33cc48a-4be0-e911-812d-0050569f10c3"/>
    <x v="268"/>
    <d v="2019-09-26T16:00:41"/>
    <s v="DER02266 - Post-graduate Practice Certificate in Independent / Supplementary Prescribing for Paramedics"/>
    <x v="154"/>
    <s v="PT (Part time)"/>
    <s v=""/>
    <s v=""/>
    <x v="1"/>
    <s v="University of Derby"/>
    <s v="University of Derby"/>
    <s v="Sagitta Fernando"/>
    <x v="0"/>
  </r>
  <r>
    <s v="8e96af91-8dac-ea11-813b-0050569f10c3"/>
    <x v="269"/>
    <d v="2020-07-03T17:37:12"/>
    <s v="DER02372 - Postgraduate Practice Certificate in Independent/Supplementary Prescribing for Physiotherapists"/>
    <x v="155"/>
    <s v="PT (Part time)"/>
    <s v=""/>
    <s v=""/>
    <x v="1"/>
    <s v="University of Derby"/>
    <s v="University of Derby"/>
    <s v="Ann Faulkner"/>
    <x v="0"/>
  </r>
  <r>
    <s v="4a532acd-90ac-ea11-813b-0050569f10c3"/>
    <x v="270"/>
    <d v="2020-07-03T17:38:25"/>
    <s v="DER02373 - Postgraduate Practice Certificate in Independent/Supplementary Prescribing for Podiatrists"/>
    <x v="156"/>
    <s v="PT (Part time)"/>
    <s v=""/>
    <s v=""/>
    <x v="1"/>
    <s v="University of Derby"/>
    <s v="University of Derby"/>
    <s v="Ann Faulkner"/>
    <x v="0"/>
  </r>
  <r>
    <s v="78ff66e6-8dc1-e411-80cf-0050569f10c3"/>
    <x v="271"/>
    <d v="2019-05-01T11:59:28"/>
    <s v="DMU00361 - BSc (Hons) Healthcare Science (Audiology)"/>
    <x v="17"/>
    <s v="FT (Full time)"/>
    <s v="Hearing aid dispenser"/>
    <s v=""/>
    <x v="0"/>
    <s v="De Montfort University"/>
    <s v="De Montfort University"/>
    <s v="Education administrators"/>
    <x v="0"/>
  </r>
  <r>
    <s v="7eff66e6-8dc1-e411-80cf-0050569f10c3"/>
    <x v="272"/>
    <d v="2020-03-02T10:11:58"/>
    <s v="DMU00364 - Foundation Degree in Hearing Aid Audiology"/>
    <x v="18"/>
    <s v="FT (Full time)"/>
    <s v="Hearing aid dispenser"/>
    <s v=""/>
    <x v="0"/>
    <s v="De Montfort University"/>
    <s v="De Montfort University"/>
    <s v="Education administrators"/>
    <x v="0"/>
  </r>
  <r>
    <s v="80ff66e6-8dc1-e411-80cf-0050569f10c3"/>
    <x v="273"/>
    <d v="2020-03-24T16:52:03"/>
    <s v="DMU00365 - BSc (Hons) Human Communication - Speech and Language Therapy"/>
    <x v="157"/>
    <s v="FT (Full time)"/>
    <s v="Speech and language therapist"/>
    <s v=""/>
    <x v="0"/>
    <s v="De Montfort University"/>
    <s v="De Montfort University"/>
    <s v="Education administrators"/>
    <x v="1"/>
  </r>
  <r>
    <s v="8eff66e6-8dc1-e411-80cf-0050569f10c3"/>
    <x v="274"/>
    <d v="2019-03-15T10:56:29"/>
    <s v="DMU00372 - BSc (Hons) Human Communication - Speech and Language Therapy"/>
    <x v="157"/>
    <s v="PT (Part time)"/>
    <s v="Speech and language therapist"/>
    <s v=""/>
    <x v="0"/>
    <s v="De Montfort University"/>
    <s v="De Montfort University"/>
    <s v="Education administrators"/>
    <x v="1"/>
  </r>
  <r>
    <s v="4ed34dc6-4c4f-e711-80ed-0050569f10c3"/>
    <x v="275"/>
    <d v="2019-03-15T10:56:29"/>
    <s v="DMU01856-BSc (Hons) Speech and Language Therapy"/>
    <x v="34"/>
    <s v="FT (Full time)"/>
    <s v="Speech and language therapist"/>
    <s v=""/>
    <x v="0"/>
    <s v="De Montfort University"/>
    <s v="De Montfort University"/>
    <s v="Sagitta Fernando"/>
    <x v="0"/>
  </r>
  <r>
    <s v="bbbde4f7-0b59-e811-8101-0050569f10c3"/>
    <x v="276"/>
    <d v="2019-07-04T17:36:37"/>
    <s v="DMU02040 - BSc (Hons) Diagnostic Radiography"/>
    <x v="21"/>
    <s v="FT (Full time)"/>
    <s v="Radiographer"/>
    <s v="Diagnostic radiographer"/>
    <x v="0"/>
    <s v="De Montfort University"/>
    <s v="De Montfort University"/>
    <s v="Ann Faulkner"/>
    <x v="0"/>
  </r>
  <r>
    <s v="3954a83e-4080-e811-8102-0050569f10c3"/>
    <x v="277"/>
    <d v="2019-08-23T11:43:30"/>
    <s v="DMU02061 - BSc (Hons) Paramedicine"/>
    <x v="158"/>
    <s v="FT (Full time)"/>
    <s v="Paramedic"/>
    <s v=""/>
    <x v="0"/>
    <s v="De Montfort University"/>
    <s v="De Montfort University"/>
    <s v="Ann Faulkner"/>
    <x v="0"/>
  </r>
  <r>
    <s v="81334836-b5de-e911-812d-0050569f10c3"/>
    <x v="278"/>
    <d v="2019-10-02T15:05:56"/>
    <s v="DMU02260 - Independent / Supplementary Prescribing (V300) Level 7"/>
    <x v="159"/>
    <s v="PT (Part time)"/>
    <s v=""/>
    <s v=""/>
    <x v="2"/>
    <s v="De Montfort University"/>
    <s v="De Montfort University"/>
    <s v="Ann Faulkner"/>
    <x v="0"/>
  </r>
  <r>
    <s v="43444848-b7de-e911-812d-0050569f10c3"/>
    <x v="279"/>
    <d v="2019-10-02T15:09:48"/>
    <s v="DMU02261 - Independent / Supplementary Prescribing (V300) Level 6"/>
    <x v="160"/>
    <s v="PT (Part time)"/>
    <s v=""/>
    <s v=""/>
    <x v="2"/>
    <s v="De Montfort University"/>
    <s v="De Montfort University"/>
    <s v="Ann Faulkner"/>
    <x v="0"/>
  </r>
  <r>
    <s v="8ea0a906-0ee1-e911-812d-0050569f10c3"/>
    <x v="280"/>
    <d v="2020-07-10T16:09:04"/>
    <s v="DMU02267-BSc (Hons) Paramedicine (Apprentice Pathway)"/>
    <x v="161"/>
    <s v="FT (Full time)"/>
    <s v="Paramedic"/>
    <s v=""/>
    <x v="0"/>
    <s v="De Montfort University"/>
    <s v="De Montfort University"/>
    <s v="Alex Stride"/>
    <x v="2"/>
  </r>
  <r>
    <s v="55509e9c-445a-ea11-8137-0050569f10c3"/>
    <x v="281"/>
    <d v="2020-06-23T14:06:00"/>
    <s v="DMU02349-Foundation Degree in Hearing Aid Audiology (Degree Apprenticeship)"/>
    <x v="162"/>
    <s v="FT (Full time)"/>
    <s v="Hearing aid dispenser"/>
    <s v=""/>
    <x v="0"/>
    <s v="De Montfort University"/>
    <s v="De Montfort University"/>
    <s v="Ann Faulkner"/>
    <x v="0"/>
  </r>
  <r>
    <s v="94ff66e6-8dc1-e411-80cf-0050569f10c3"/>
    <x v="282"/>
    <d v="2020-05-11T16:43:05"/>
    <s v="DUN00375 - Non-Medical Prescribing (SCQF 11)"/>
    <x v="163"/>
    <s v="PT (Part time)"/>
    <s v=""/>
    <s v=""/>
    <x v="1"/>
    <s v="University of Dundee"/>
    <s v="University of Dundee"/>
    <s v="Education officers"/>
    <x v="0"/>
  </r>
  <r>
    <s v="96ff66e6-8dc1-e411-80cf-0050569f10c3"/>
    <x v="283"/>
    <d v="2020-05-11T16:43:05"/>
    <s v="DUN00376 - Non-Medical Prescribing (SCQF 9)"/>
    <x v="164"/>
    <s v="PT (Part time)"/>
    <s v=""/>
    <s v=""/>
    <x v="1"/>
    <s v="University of Dundee"/>
    <s v="University of Dundee"/>
    <s v="Education officers"/>
    <x v="0"/>
  </r>
  <r>
    <s v="98ff66e6-8dc1-e411-80cf-0050569f10c3"/>
    <x v="284"/>
    <d v="2020-05-11T16:43:05"/>
    <s v="DUN00377 - Non-Medical Prescribing (SCQF 11)"/>
    <x v="163"/>
    <s v="PT (Part time)"/>
    <s v=""/>
    <s v=""/>
    <x v="2"/>
    <s v="University of Dundee"/>
    <s v="University of Dundee"/>
    <s v="Education officers"/>
    <x v="0"/>
  </r>
  <r>
    <s v="9aff66e6-8dc1-e411-80cf-0050569f10c3"/>
    <x v="285"/>
    <d v="2020-05-11T16:43:05"/>
    <s v="DUN00378 - Non-Medical Prescribing (SCQF 9)"/>
    <x v="164"/>
    <s v="PT (Part time)"/>
    <s v=""/>
    <s v=""/>
    <x v="2"/>
    <s v="University of Dundee"/>
    <s v="University of Dundee"/>
    <s v="Education officers"/>
    <x v="0"/>
  </r>
  <r>
    <s v="caff66e6-8dc1-e411-80cf-0050569f10c3"/>
    <x v="286"/>
    <d v="2020-04-20T12:17:22"/>
    <s v="EDI00402 - Doctorate in Clinical Psychology (DClinPsychol)"/>
    <x v="94"/>
    <s v="FT (Full time)"/>
    <s v="Practitioner psychologist"/>
    <s v="Clinical psychologist"/>
    <x v="0"/>
    <s v="University of Edinburgh"/>
    <s v="University of Edinburgh"/>
    <s v="Education administrators"/>
    <x v="0"/>
  </r>
  <r>
    <s v="ccff66e6-8dc1-e411-80cf-0050569f10c3"/>
    <x v="287"/>
    <d v="2020-04-20T12:17:22"/>
    <s v="EDI00403 - Doctorate in Clinical Psychology (DClinPsychol)"/>
    <x v="94"/>
    <s v="FLX (Flexible)"/>
    <s v="Practitioner psychologist"/>
    <s v="Clinical psychologist"/>
    <x v="0"/>
    <s v="University of Edinburgh"/>
    <s v="University of Edinburgh"/>
    <s v="Education administrators"/>
    <x v="0"/>
  </r>
  <r>
    <s v="c2ff66e6-8dc1-e411-80cf-0050569f10c3"/>
    <x v="288"/>
    <d v="2020-05-15T11:52:42"/>
    <s v="EHU00398 - BSc (Hons) Operating Department Practice"/>
    <x v="15"/>
    <s v="FT (Full time)"/>
    <s v="Operating department practitioner"/>
    <s v=""/>
    <x v="0"/>
    <s v="Edge Hill University"/>
    <s v="Edge Hill University"/>
    <s v="Education administrators"/>
    <x v="0"/>
  </r>
  <r>
    <s v="d8ff66e6-8dc1-e411-80cf-0050569f10c3"/>
    <x v="289"/>
    <d v="2020-05-18T09:17:28"/>
    <s v="EHU00409 - Non-Medical Prescribing"/>
    <x v="97"/>
    <s v="PT (Part time)"/>
    <s v=""/>
    <s v=""/>
    <x v="2"/>
    <s v="Edge Hill University"/>
    <s v="Edge Hill University"/>
    <s v="Education administrators"/>
    <x v="0"/>
  </r>
  <r>
    <s v="daff66e6-8dc1-e411-80cf-0050569f10c3"/>
    <x v="290"/>
    <d v="2020-05-18T09:17:14"/>
    <s v="EHU00410 - Diploma of Higher Education Paramedic Practice"/>
    <x v="165"/>
    <s v="FT (Full time)"/>
    <s v="Paramedic"/>
    <s v=""/>
    <x v="0"/>
    <s v="Edge Hill University"/>
    <s v="Edge Hill University"/>
    <s v="Education administrators"/>
    <x v="1"/>
  </r>
  <r>
    <s v="dcff66e6-8dc1-e411-80cf-0050569f10c3"/>
    <x v="291"/>
    <d v="2020-05-18T09:17:28"/>
    <s v="EHU00411 - Non-Medical Prescribing (Level 6)"/>
    <x v="10"/>
    <s v="PT (Part time)"/>
    <s v=""/>
    <s v=""/>
    <x v="1"/>
    <s v="Edge Hill University"/>
    <s v="Edge Hill University"/>
    <s v="Education administrators"/>
    <x v="0"/>
  </r>
  <r>
    <s v="deff66e6-8dc1-e411-80cf-0050569f10c3"/>
    <x v="292"/>
    <d v="2020-05-18T09:17:28"/>
    <s v="EHU00412 - Non-Medical Prescribing (Level 7)"/>
    <x v="166"/>
    <s v="PT (Part time)"/>
    <s v=""/>
    <s v=""/>
    <x v="1"/>
    <s v="Edge Hill University"/>
    <s v="Edge Hill University"/>
    <s v="Education administrators"/>
    <x v="0"/>
  </r>
  <r>
    <s v="5dfafb94-f999-e611-80e6-0050569f10c3"/>
    <x v="293"/>
    <d v="2020-02-17T12:22:29"/>
    <s v="EHU01762 - BSc (Hons) Paramedic Practice"/>
    <x v="96"/>
    <s v="FT (Full time)"/>
    <s v="Paramedic"/>
    <s v=""/>
    <x v="0"/>
    <s v="Edge Hill University"/>
    <s v="Edge Hill University"/>
    <s v="John Archibald"/>
    <x v="0"/>
  </r>
  <r>
    <s v="7f15b75b-05cb-e911-812d-0050569f10c3"/>
    <x v="294"/>
    <d v="2020-08-21T19:07:07"/>
    <s v="EHU02236 - MSci Nurse Paramedic"/>
    <x v="167"/>
    <s v="FT (Full time)"/>
    <s v="Paramedic"/>
    <s v=""/>
    <x v="0"/>
    <s v="Edge Hill University"/>
    <s v="Edge Hill University"/>
    <s v="Alex Stride"/>
    <x v="0"/>
  </r>
  <r>
    <s v="d605c576-02f7-e911-812e-0050569f10c3"/>
    <x v="295"/>
    <d v="2019-10-25T09:35:57"/>
    <s v="EHU02275 - BSc (Hons) Operating Department Practice Degree Apprenticeship"/>
    <x v="168"/>
    <s v="FT (Full time)"/>
    <s v="Operating department practitioner"/>
    <s v=""/>
    <x v="0"/>
    <s v="Edge Hill University"/>
    <s v="Edge Hill University"/>
    <s v="Alex Stride"/>
    <x v="2"/>
  </r>
  <r>
    <s v="eaff66e6-8dc1-e411-80cf-0050569f10c3"/>
    <x v="296"/>
    <d v="2020-08-24T16:57:27"/>
    <s v="ESS00418 - BSc (Hons) Occupational Therapy"/>
    <x v="42"/>
    <s v="PT (Part time)"/>
    <s v="Occupational therapist"/>
    <s v=""/>
    <x v="0"/>
    <s v="University of Essex"/>
    <s v="University of Essex"/>
    <s v="Education administrators"/>
    <x v="1"/>
  </r>
  <r>
    <s v="ecff66e6-8dc1-e411-80cf-0050569f10c3"/>
    <x v="297"/>
    <d v="2020-08-19T11:56:34"/>
    <s v="ESS00419 - BSc (Hons) Physiotherapy"/>
    <x v="43"/>
    <s v="PT (Part time)"/>
    <s v="Physiotherapist"/>
    <s v=""/>
    <x v="0"/>
    <s v="University of Essex"/>
    <s v="University of Essex"/>
    <s v="Education administrators"/>
    <x v="1"/>
  </r>
  <r>
    <s v="eeff66e6-8dc1-e411-80cf-0050569f10c3"/>
    <x v="298"/>
    <d v="2020-07-10T13:09:21"/>
    <s v="ESS00420 - Doctorate in Clinical Psychology (DClinPsy)"/>
    <x v="87"/>
    <s v="FT (Full time)"/>
    <s v="Practitioner psychologist"/>
    <s v="Clinical psychologist"/>
    <x v="0"/>
    <s v="University of Essex"/>
    <s v="University of Essex"/>
    <s v="Education administrators"/>
    <x v="0"/>
  </r>
  <r>
    <s v="04ce68ec-8dc1-e411-80cf-0050569f10c3"/>
    <x v="299"/>
    <d v="2020-02-04T10:51:10"/>
    <s v="ESS00423 - BSc (Hons) Biomedical Sciences (Integrated)"/>
    <x v="169"/>
    <s v="FT (Full time)"/>
    <s v="Biomedical scientist"/>
    <s v=""/>
    <x v="0"/>
    <s v="University of Essex"/>
    <s v="University of Essex"/>
    <s v="Education administrators"/>
    <x v="0"/>
  </r>
  <r>
    <s v="0ace68ec-8dc1-e411-80cf-0050569f10c3"/>
    <x v="300"/>
    <d v="2020-04-16T16:57:39"/>
    <s v="ESS00426 - MSc Speech and Language Therapy (pre registration)"/>
    <x v="170"/>
    <s v="FTA (Full time accelerated)"/>
    <s v="Speech and language therapist"/>
    <s v=""/>
    <x v="0"/>
    <s v="University of Essex"/>
    <s v="University of Essex"/>
    <s v="Education administrators"/>
    <x v="0"/>
  </r>
  <r>
    <s v="0cce68ec-8dc1-e411-80cf-0050569f10c3"/>
    <x v="301"/>
    <d v="2020-04-21T14:54:49"/>
    <s v="ESS00427 - MSc Physiotherapy (pre registration)"/>
    <x v="171"/>
    <s v="FT (Full time)"/>
    <s v="Physiotherapist"/>
    <s v=""/>
    <x v="0"/>
    <s v="University of Essex"/>
    <s v="University of Essex"/>
    <s v="Education administrators"/>
    <x v="0"/>
  </r>
  <r>
    <s v="18ce68ec-8dc1-e411-80cf-0050569f10c3"/>
    <x v="302"/>
    <d v="2020-07-09T15:31:07"/>
    <s v="ESS00433 - MSc Occupational Therapy (Pre-registration)"/>
    <x v="81"/>
    <s v="FT (Full time)"/>
    <s v="Occupational therapist"/>
    <s v=""/>
    <x v="0"/>
    <s v="University of Essex"/>
    <s v="University of Essex"/>
    <s v="Education administrators"/>
    <x v="0"/>
  </r>
  <r>
    <s v="1ace68ec-8dc1-e411-80cf-0050569f10c3"/>
    <x v="303"/>
    <d v="2020-07-09T15:31:07"/>
    <s v="ESS00434 - Post Graduate Diploma in Occupational Therapy (Pre-registration)"/>
    <x v="172"/>
    <s v="FT (Full time)"/>
    <s v="Occupational therapist"/>
    <s v=""/>
    <x v="0"/>
    <s v="University of Essex"/>
    <s v="University of Essex"/>
    <s v="Education administrators"/>
    <x v="0"/>
  </r>
  <r>
    <s v="1cce68ec-8dc1-e411-80cf-0050569f10c3"/>
    <x v="304"/>
    <d v="2020-04-21T14:54:49"/>
    <s v="ESS00435 - Post Graduate Diploma in Physiotherapy"/>
    <x v="173"/>
    <s v="FT (Full time)"/>
    <s v="Physiotherapist"/>
    <s v=""/>
    <x v="0"/>
    <s v="University of Essex"/>
    <s v="University of Essex"/>
    <s v="Education administrators"/>
    <x v="0"/>
  </r>
  <r>
    <s v="1ece68ec-8dc1-e411-80cf-0050569f10c3"/>
    <x v="305"/>
    <d v="2020-04-16T16:57:39"/>
    <s v="ESS00436 - Post Graduate Diploma in Speech and Language Therapy"/>
    <x v="174"/>
    <s v="FTA (Full time accelerated)"/>
    <s v="Speech and language therapist"/>
    <s v=""/>
    <x v="0"/>
    <s v="University of Essex"/>
    <s v="University of Essex"/>
    <s v="Education administrators"/>
    <x v="0"/>
  </r>
  <r>
    <s v="7005ac5d-e3d2-e411-80cf-0050569f10c3"/>
    <x v="306"/>
    <d v="2020-07-09T15:31:06"/>
    <s v="ESS01567 - BSc (Hons) Occupational Therapy"/>
    <x v="42"/>
    <s v="FT (Full time)"/>
    <s v="Occupational therapist"/>
    <s v=""/>
    <x v="0"/>
    <s v="University of Essex"/>
    <s v="University of Essex"/>
    <s v="Jamie Hunt"/>
    <x v="0"/>
  </r>
  <r>
    <s v="a55a33b3-e5d2-e411-80cf-0050569f10c3"/>
    <x v="307"/>
    <d v="2020-07-09T15:31:07"/>
    <s v="ESS01570 - BSc (Hons) Physiotherapy"/>
    <x v="43"/>
    <s v="FT (Full time)"/>
    <s v="Physiotherapist"/>
    <s v=""/>
    <x v="0"/>
    <s v="University of Essex"/>
    <s v="University of Essex"/>
    <s v="Jamie Hunt"/>
    <x v="0"/>
  </r>
  <r>
    <s v="c6cc0238-f0b2-e511-80db-0050569f10c3"/>
    <x v="308"/>
    <d v="2020-07-24T09:24:16"/>
    <s v="ESS01659-BSc (Hons) Speech and Language Therapy"/>
    <x v="34"/>
    <s v="FT (Full time)"/>
    <s v="Speech and language therapist"/>
    <s v=""/>
    <x v="0"/>
    <s v="University of Essex"/>
    <s v="University of Essex"/>
    <s v="John Archibald"/>
    <x v="0"/>
  </r>
  <r>
    <s v="5931a094-4d50-e711-80ed-0050569f10c3"/>
    <x v="309"/>
    <d v="2020-07-24T09:24:16"/>
    <s v="ESS01857-BSc (Hons) Speech and Language Therapy (Including Placement Year)"/>
    <x v="175"/>
    <s v="FT (Full time)"/>
    <s v="Speech and language therapist"/>
    <s v=""/>
    <x v="0"/>
    <s v="University of Essex"/>
    <s v="University of Essex"/>
    <s v="John Archibald"/>
    <x v="0"/>
  </r>
  <r>
    <s v="1f8e35fd-4e50-e711-80ed-0050569f10c3"/>
    <x v="310"/>
    <d v="2020-07-24T09:24:16"/>
    <s v="ESS01858-BSc (Hons) Speech and Language Therapy (Including Year Abroad)"/>
    <x v="176"/>
    <s v="FT (Full time)"/>
    <s v="Speech and language therapist"/>
    <s v=""/>
    <x v="0"/>
    <s v="University of Essex"/>
    <s v="University of Essex"/>
    <s v="John Archibald"/>
    <x v="0"/>
  </r>
  <r>
    <s v="84e603c7-31d4-e711-80f1-0050569f10c3"/>
    <x v="311"/>
    <d v="2020-01-24T10:15:40"/>
    <s v="ESS01939 - Practice Certificate in Supplementary and Independent Prescribing for PHs, CHs, RAs and PAs "/>
    <x v="177"/>
    <s v="PT (Part time)"/>
    <s v=""/>
    <s v=""/>
    <x v="1"/>
    <s v="University of Essex"/>
    <s v="University of Essex"/>
    <s v="John Archibald"/>
    <x v="0"/>
  </r>
  <r>
    <s v="22ce68ec-8dc1-e411-80cf-0050569f10c3"/>
    <x v="312"/>
    <d v="2019-03-18T10:00:26"/>
    <s v="EXE00438 - Doctorate in Clinical Psychology"/>
    <x v="24"/>
    <s v="FT (Full time)"/>
    <s v="Practitioner psychologist"/>
    <s v="Clinical psychologist"/>
    <x v="0"/>
    <s v="University of Exeter"/>
    <s v="University of Exeter"/>
    <s v="Education administrators"/>
    <x v="0"/>
  </r>
  <r>
    <s v="26ce68ec-8dc1-e411-80cf-0050569f10c3"/>
    <x v="313"/>
    <d v="2020-03-27T14:24:29"/>
    <s v="EXE00440 - Educational, Child and Community Psychology (D.Ed.Psy)"/>
    <x v="178"/>
    <s v="FT (Full time)"/>
    <s v="Practitioner psychologist"/>
    <s v="Educational psychologist"/>
    <x v="0"/>
    <s v="University of Exeter"/>
    <s v="University of Exeter"/>
    <s v="Education administrators"/>
    <x v="0"/>
  </r>
  <r>
    <s v="28ce68ec-8dc1-e411-80cf-0050569f10c3"/>
    <x v="314"/>
    <d v="2019-06-12T09:34:13"/>
    <s v="EXE00441 - BSc (Hons) Medical Imaging (Diagnostic Radiography)"/>
    <x v="179"/>
    <s v="FT (Full time)"/>
    <s v="Radiographer"/>
    <s v="Diagnostic radiographer"/>
    <x v="0"/>
    <s v="University of Exeter"/>
    <s v="University of Exeter"/>
    <s v="Education administrators"/>
    <x v="0"/>
  </r>
  <r>
    <s v="aace6032-cb77-e911-811f-0050569f10c3"/>
    <x v="315"/>
    <d v="2020-08-21T10:02:31"/>
    <s v="EXE02183-BSc (Hons) Diagnostic Radiography and Imaging"/>
    <x v="92"/>
    <s v="WBL (Work based learning)"/>
    <s v="Radiographer"/>
    <s v="Diagnostic radiographer"/>
    <x v="0"/>
    <s v="University of Exeter"/>
    <s v="University of Exeter"/>
    <s v="Alex Stride"/>
    <x v="0"/>
  </r>
  <r>
    <s v="74449784-f1a0-ea11-813b-0050569f10c3"/>
    <x v="316"/>
    <d v="2020-06-11T14:37:13"/>
    <s v="EXE02369-Practice Certificate in Independent/Supplementary Prescribing"/>
    <x v="180"/>
    <s v="PT (Part time)"/>
    <s v=""/>
    <s v=""/>
    <x v="1"/>
    <s v="University of Exeter"/>
    <s v="University of Exeter"/>
    <s v="Ann Faulkner"/>
    <x v="2"/>
  </r>
  <r>
    <s v="972968da-8dc1-e411-80cf-0050569f10c3"/>
    <x v="317"/>
    <d v="2020-05-29T12:34:51"/>
    <s v="GCU00159 - BSc (Hons) Radiotherapy and Oncology"/>
    <x v="91"/>
    <s v="FT (Full time)"/>
    <s v="Radiographer"/>
    <s v="Therapeutic radiographer"/>
    <x v="0"/>
    <s v="Glasgow Caledonian University"/>
    <s v="Glasgow Caledonian University"/>
    <s v="Education officers"/>
    <x v="0"/>
  </r>
  <r>
    <s v="40ce68ec-8dc1-e411-80cf-0050569f10c3"/>
    <x v="318"/>
    <d v="2020-05-18T09:16:52"/>
    <s v="GCU00453 - BSc (Hons) Diagnostic Imaging"/>
    <x v="181"/>
    <s v="FT (Full time)"/>
    <s v="Radiographer"/>
    <s v="Diagnostic radiographer"/>
    <x v="0"/>
    <s v="Glasgow Caledonian University"/>
    <s v="Glasgow Caledonian University"/>
    <s v="Education officers"/>
    <x v="0"/>
  </r>
  <r>
    <s v="42ce68ec-8dc1-e411-80cf-0050569f10c3"/>
    <x v="319"/>
    <d v="2020-06-22T18:18:03"/>
    <s v="GCU00454 - MSc Physiotherapy (Pre-registration)"/>
    <x v="47"/>
    <s v="FT (Full time)"/>
    <s v="Physiotherapist"/>
    <s v=""/>
    <x v="0"/>
    <s v="Glasgow Caledonian University"/>
    <s v="Glasgow Caledonian University"/>
    <s v="Education officers"/>
    <x v="0"/>
  </r>
  <r>
    <s v="48ce68ec-8dc1-e411-80cf-0050569f10c3"/>
    <x v="320"/>
    <d v="2020-05-18T09:17:28"/>
    <s v="GCU00457 - BSc (Hons) Applied Biomedical Science"/>
    <x v="0"/>
    <s v="FT (Full time)"/>
    <s v="Biomedical scientist"/>
    <s v=""/>
    <x v="0"/>
    <s v="Glasgow Caledonian University"/>
    <s v="Glasgow Caledonian University"/>
    <s v="Education officers"/>
    <x v="0"/>
  </r>
  <r>
    <s v="4ace68ec-8dc1-e411-80cf-0050569f10c3"/>
    <x v="321"/>
    <d v="2020-05-15T11:52:43"/>
    <s v="GCU00458 - BSc (Hons) Human Nutrition and Dietetics"/>
    <x v="120"/>
    <s v="FT (Full time)"/>
    <s v="Dietitian"/>
    <s v=""/>
    <x v="0"/>
    <s v="Glasgow Caledonian University"/>
    <s v="Glasgow Caledonian University"/>
    <s v="Education officers"/>
    <x v="0"/>
  </r>
  <r>
    <s v="4ece68ec-8dc1-e411-80cf-0050569f10c3"/>
    <x v="322"/>
    <d v="2020-05-15T11:52:43"/>
    <s v="GCU00460 - MSc Dietetics"/>
    <x v="36"/>
    <s v="FT (Full time)"/>
    <s v="Dietitian"/>
    <s v=""/>
    <x v="0"/>
    <s v="Glasgow Caledonian University"/>
    <s v="Glasgow Caledonian University"/>
    <s v="Education officers"/>
    <x v="0"/>
  </r>
  <r>
    <s v="50ce68ec-8dc1-e411-80cf-0050569f10c3"/>
    <x v="323"/>
    <d v="2020-05-15T11:52:43"/>
    <s v="GCU00461 - MSc Dietetics"/>
    <x v="36"/>
    <s v="PT (Part time)"/>
    <s v="Dietitian"/>
    <s v=""/>
    <x v="0"/>
    <s v="Glasgow Caledonian University"/>
    <s v="Glasgow Caledonian University"/>
    <s v="Education officers"/>
    <x v="0"/>
  </r>
  <r>
    <s v="52ce68ec-8dc1-e411-80cf-0050569f10c3"/>
    <x v="324"/>
    <d v="2020-08-27T17:18:57"/>
    <s v="GCU00462 - Pg Dip Dietetics (Pre-Registration)"/>
    <x v="182"/>
    <s v="FT (Full time)"/>
    <s v="Dietitian"/>
    <s v=""/>
    <x v="0"/>
    <s v="Glasgow Caledonian University"/>
    <s v="Glasgow Caledonian University"/>
    <s v="Education officers"/>
    <x v="1"/>
  </r>
  <r>
    <s v="56ce68ec-8dc1-e411-80cf-0050569f10c3"/>
    <x v="325"/>
    <d v="2020-03-24T13:50:12"/>
    <s v="GCU00464 - BSc in Operating Department Practice"/>
    <x v="183"/>
    <s v="FT (Full time)"/>
    <s v="Operating department practitioner"/>
    <s v=""/>
    <x v="0"/>
    <s v="Glasgow Caledonian University"/>
    <s v="Glasgow Caledonian University"/>
    <s v="Education officers"/>
    <x v="1"/>
  </r>
  <r>
    <s v="58ce68ec-8dc1-e411-80cf-0050569f10c3"/>
    <x v="326"/>
    <d v="2020-05-18T16:00:21"/>
    <s v="GCU00465 - D.Psych in Counselling Psychology"/>
    <x v="184"/>
    <s v="FT (Full time)"/>
    <s v="Practitioner psychologist"/>
    <s v="Counselling psychologist"/>
    <x v="0"/>
    <s v="Glasgow Caledonian University"/>
    <s v="Glasgow Caledonian University"/>
    <s v="Education officers"/>
    <x v="0"/>
  </r>
  <r>
    <s v="5ace68ec-8dc1-e411-80cf-0050569f10c3"/>
    <x v="327"/>
    <d v="2020-05-18T16:00:21"/>
    <s v="GCU00466 - D.Psych in Counselling Psychology"/>
    <x v="184"/>
    <s v="PT (Part time)"/>
    <s v="Practitioner psychologist"/>
    <s v="Counselling psychologist"/>
    <x v="0"/>
    <s v="Glasgow Caledonian University"/>
    <s v="Glasgow Caledonian University"/>
    <s v="Education officers"/>
    <x v="0"/>
  </r>
  <r>
    <s v="5cce68ec-8dc1-e411-80cf-0050569f10c3"/>
    <x v="328"/>
    <d v="2020-08-21T09:36:41"/>
    <s v="GCU00467 - Non-Medical Prescribing SCQF Level 10"/>
    <x v="185"/>
    <s v="PT (Part time)"/>
    <s v=""/>
    <s v=""/>
    <x v="1"/>
    <s v="Glasgow Caledonian University"/>
    <s v="Glasgow Caledonian University"/>
    <s v="Education officers"/>
    <x v="1"/>
  </r>
  <r>
    <s v="5ece68ec-8dc1-e411-80cf-0050569f10c3"/>
    <x v="329"/>
    <d v="2020-08-21T09:37:08"/>
    <s v="GCU00468 - Non-Medical Prescribing SCQF Level 11"/>
    <x v="186"/>
    <s v="PT (Part time)"/>
    <s v=""/>
    <s v=""/>
    <x v="1"/>
    <s v="Glasgow Caledonian University"/>
    <s v="Glasgow Caledonian University"/>
    <s v="Education officers"/>
    <x v="1"/>
  </r>
  <r>
    <s v="60ce68ec-8dc1-e411-80cf-0050569f10c3"/>
    <x v="330"/>
    <d v="2020-08-21T09:37:38"/>
    <s v="GCU00469 - Non-Medical Prescribing SCQF Level 9"/>
    <x v="187"/>
    <s v="PT (Part time)"/>
    <s v=""/>
    <s v=""/>
    <x v="1"/>
    <s v="Glasgow Caledonian University"/>
    <s v="Glasgow Caledonian University"/>
    <s v="Education officers"/>
    <x v="1"/>
  </r>
  <r>
    <s v="64ce68ec-8dc1-e411-80cf-0050569f10c3"/>
    <x v="331"/>
    <d v="2020-07-09T15:31:07"/>
    <s v="GCU00471 - MSc Occupational Therapy (Pre-registration)"/>
    <x v="81"/>
    <s v="FT (Full time)"/>
    <s v="Occupational therapist"/>
    <s v=""/>
    <x v="0"/>
    <s v="Glasgow Caledonian University"/>
    <s v="Glasgow Caledonian University"/>
    <s v="Education officers"/>
    <x v="0"/>
  </r>
  <r>
    <s v="68ce68ec-8dc1-e411-80cf-0050569f10c3"/>
    <x v="332"/>
    <d v="2020-06-19T10:01:27"/>
    <s v="GCU00473 - BSc (Hons) Occupational Therapy"/>
    <x v="42"/>
    <s v="FT (Full time)"/>
    <s v="Occupational therapist"/>
    <s v=""/>
    <x v="0"/>
    <s v="Glasgow Caledonian University"/>
    <s v="Glasgow Caledonian University"/>
    <s v="Education officers"/>
    <x v="0"/>
  </r>
  <r>
    <s v="70ce68ec-8dc1-e411-80cf-0050569f10c3"/>
    <x v="333"/>
    <d v="2020-05-29T12:36:52"/>
    <s v="GCU00477 - BSc (Hons) Podiatry"/>
    <x v="50"/>
    <s v="FT (Full time)"/>
    <s v="Chiropodist / podiatrist"/>
    <s v=""/>
    <x v="3"/>
    <s v="Glasgow Caledonian University"/>
    <s v="Glasgow Caledonian University"/>
    <s v="Education officers"/>
    <x v="0"/>
  </r>
  <r>
    <s v="72ce68ec-8dc1-e411-80cf-0050569f10c3"/>
    <x v="334"/>
    <d v="2020-06-22T18:18:03"/>
    <s v="GCU00478 - BSc (Hons) Physiotherapy"/>
    <x v="43"/>
    <s v="FT (Full time)"/>
    <s v="Physiotherapist"/>
    <s v=""/>
    <x v="0"/>
    <s v="Glasgow Caledonian University"/>
    <s v="Glasgow Caledonian University"/>
    <s v="Education officers"/>
    <x v="0"/>
  </r>
  <r>
    <s v="81d8fe5b-7abc-e611-80e6-0050569f10c3"/>
    <x v="335"/>
    <d v="2020-07-20T15:27:39"/>
    <s v="GCU01777 - Doctorate in Health Psychology"/>
    <x v="188"/>
    <s v="FT (Full time)"/>
    <s v="Practitioner psychologist"/>
    <s v="Health psychologist"/>
    <x v="0"/>
    <s v="Glasgow Caledonian University"/>
    <s v="Glasgow Caledonian University"/>
    <s v="Kristina Simakova"/>
    <x v="0"/>
  </r>
  <r>
    <s v="84a0a293-7bbc-e611-80e6-0050569f10c3"/>
    <x v="336"/>
    <d v="2020-07-20T15:33:01"/>
    <s v="GCU01778 - Doctorate in Sport and Exercise Psychology"/>
    <x v="189"/>
    <s v="FT (Full time)"/>
    <s v="Practitioner psychologist"/>
    <s v="Sport and exercise psychologist"/>
    <x v="0"/>
    <s v="Glasgow Caledonian University"/>
    <s v="Glasgow Caledonian University"/>
    <s v="Kristina Simakova"/>
    <x v="0"/>
  </r>
  <r>
    <s v="de74b29d-50c0-e611-80e6-eecdec9d1d5e"/>
    <x v="337"/>
    <d v="2020-07-20T15:33:01"/>
    <s v="GCU01781 - Doctorate in Sport and Exercise Psychology"/>
    <x v="189"/>
    <s v="PT (Part time)"/>
    <s v="Practitioner psychologist"/>
    <s v="Sport and exercise psychologist"/>
    <x v="0"/>
    <s v="Glasgow Caledonian University"/>
    <s v="Glasgow Caledonian University"/>
    <s v="Kristina Simakova"/>
    <x v="0"/>
  </r>
  <r>
    <s v="bcc557f8-50c0-e611-80e6-eecdec9d1d5e"/>
    <x v="338"/>
    <d v="2020-07-20T15:27:39"/>
    <s v="GCU01782 - Doctorate in Health Psychology"/>
    <x v="188"/>
    <s v="PT (Part time)"/>
    <s v="Practitioner psychologist"/>
    <s v="Health psychologist"/>
    <x v="0"/>
    <s v="Glasgow Caledonian University"/>
    <s v="Glasgow Caledonian University"/>
    <s v="Kristina Simakova"/>
    <x v="0"/>
  </r>
  <r>
    <s v="36a64cac-2bc1-e611-80e6-eecdec9d1d5e"/>
    <x v="339"/>
    <d v="2020-07-03T13:11:26"/>
    <s v="GCU01783 - BSc Paramedic Science"/>
    <x v="190"/>
    <s v="FT (Full time)"/>
    <s v="Paramedic"/>
    <s v=""/>
    <x v="0"/>
    <s v="Glasgow Caledonian University"/>
    <s v="Glasgow Caledonian University"/>
    <s v="Sagitta Fernando"/>
    <x v="0"/>
  </r>
  <r>
    <s v="5e6f4c6f-a8c2-e611-80e6-eecdec9d1d5e"/>
    <x v="340"/>
    <d v="2020-06-22T18:18:03"/>
    <s v="GCU01785 - Doctorate in Physiotherapy (Pre-registration)"/>
    <x v="191"/>
    <s v="FT (Full time)"/>
    <s v="Physiotherapist"/>
    <s v=""/>
    <x v="0"/>
    <s v="Glasgow Caledonian University"/>
    <s v="Glasgow Caledonian University"/>
    <s v="John Archibald"/>
    <x v="0"/>
  </r>
  <r>
    <s v="cfaf3a08-47a8-e711-80f1-0050569f10c3"/>
    <x v="341"/>
    <d v="2020-06-22T14:49:34"/>
    <s v="GCU01910-CPD Cert Admin &amp; Use of Orthoptic Exemptions"/>
    <x v="192"/>
    <s v="PT (Part time)"/>
    <s v=""/>
    <s v=""/>
    <x v="4"/>
    <s v="Glasgow Caledonian University"/>
    <s v="Glasgow Caledonian University"/>
    <s v="Sagitta Fernando"/>
    <x v="0"/>
  </r>
  <r>
    <s v="dd233010-e017-e811-80f8-0050569f10c3"/>
    <x v="342"/>
    <d v="2020-06-22T14:49:34"/>
    <s v="GCU02006-BSc (Hons) Orthoptics"/>
    <x v="193"/>
    <s v="FT (Full time)"/>
    <s v="Orthoptist"/>
    <s v=""/>
    <x v="4"/>
    <s v="Glasgow Caledonian University"/>
    <s v="Glasgow Caledonian University"/>
    <s v="Tracey Samuel-Smith"/>
    <x v="0"/>
  </r>
  <r>
    <s v="0f309c1f-37de-ea11-813e-0050569f10c3"/>
    <x v="343"/>
    <d v="2020-08-14T17:25:02"/>
    <s v="GCU02398 - Prescribing for Healthcare Practitioners SCQF Level 9"/>
    <x v="194"/>
    <s v="PT (Part time)"/>
    <s v=""/>
    <s v=""/>
    <x v="1"/>
    <s v="Glasgow Caledonian University"/>
    <s v="Glasgow Caledonian University"/>
    <s v="Ann Faulkner"/>
    <x v="0"/>
  </r>
  <r>
    <s v="0c5ffdcc-37de-ea11-813e-0050569f10c3"/>
    <x v="344"/>
    <d v="2020-08-14T15:12:22"/>
    <s v="GCU02399 - Prescribing for Healthcare Practitioners SCQF Level 10"/>
    <x v="195"/>
    <s v="PT (Part time)"/>
    <s v=""/>
    <s v=""/>
    <x v="1"/>
    <s v="Glasgow Caledonian University"/>
    <s v="Glasgow Caledonian University"/>
    <s v="Ann Faulkner"/>
    <x v="0"/>
  </r>
  <r>
    <s v="1c7c9255-3ade-ea11-813e-0050569f10c3"/>
    <x v="345"/>
    <d v="2020-08-14T15:29:29"/>
    <s v="GCU02400 - Prescribing for Healthcare Practitioners SCQF Level 11"/>
    <x v="196"/>
    <s v="PT (Part time)"/>
    <s v=""/>
    <s v=""/>
    <x v="1"/>
    <s v="Glasgow Caledonian University"/>
    <s v="Glasgow Caledonian University"/>
    <s v="Ann Faulkner"/>
    <x v="0"/>
  </r>
  <r>
    <s v="8ece68ec-8dc1-e411-80cf-0050569f10c3"/>
    <x v="346"/>
    <d v="2020-04-20T12:17:22"/>
    <s v="GLA00492 - Doctorate in Clinical Psychology (DClinPsy)"/>
    <x v="87"/>
    <s v="FT (Full time)"/>
    <s v="Practitioner psychologist"/>
    <s v="Clinical psychologist"/>
    <x v="0"/>
    <s v="University of Glasgow"/>
    <s v="University of Glasgow"/>
    <s v="Education administrators"/>
    <x v="0"/>
  </r>
  <r>
    <s v="e170d10a-fc42-e811-80fc-0050569f10c3"/>
    <x v="347"/>
    <d v="2020-03-03T14:19:19"/>
    <s v="GLO02029 - BSc (Hons) Paramedic Science"/>
    <x v="11"/>
    <s v="FT (Full time)"/>
    <s v="Paramedic"/>
    <s v=""/>
    <x v="0"/>
    <s v="University of Gloucestershire"/>
    <s v="University of Gloucestershire"/>
    <s v="John Archibald"/>
    <x v="0"/>
  </r>
  <r>
    <s v="f0fe36a5-d1cb-e811-810d-0050569f10c3"/>
    <x v="348"/>
    <d v="2019-08-23T12:21:27"/>
    <s v="GLO02090 - BSc (Hons) Physiotherapy"/>
    <x v="43"/>
    <s v="FT (Full time)"/>
    <s v="Physiotherapist"/>
    <s v=""/>
    <x v="0"/>
    <s v="University of Gloucestershire"/>
    <s v="University of Gloucestershire"/>
    <s v="Ann Faulkner"/>
    <x v="0"/>
  </r>
  <r>
    <s v="3552927e-ab19-e911-8119-0050569f10c3"/>
    <x v="349"/>
    <d v="2019-11-26T13:28:53"/>
    <s v="GLO02136 - Independent Non-medical Prescriber"/>
    <x v="1"/>
    <s v="PT (Part time)"/>
    <s v=""/>
    <s v=""/>
    <x v="1"/>
    <s v="University of Gloucestershire"/>
    <s v="University of Gloucestershire"/>
    <s v="Alex Stride"/>
    <x v="0"/>
  </r>
  <r>
    <s v="12e093f4-7904-ea11-8130-0050569f10c3"/>
    <x v="350"/>
    <d v="2020-07-10T16:04:39"/>
    <s v="GLO02286 - BSc (Hons) Operating Department Practice"/>
    <x v="15"/>
    <s v="FT (Full time)"/>
    <s v="Operating department practitioner"/>
    <s v=""/>
    <x v="0"/>
    <s v="University of Gloucestershire"/>
    <s v="University of Gloucestershire"/>
    <s v="Ann Faulkner"/>
    <x v="2"/>
  </r>
  <r>
    <s v="9098433b-7a04-ea11-8130-0050569f10c3"/>
    <x v="351"/>
    <d v="2020-07-10T16:04:50"/>
    <s v="GLO02287 - Operating Department Practice Degree Apprenticeship"/>
    <x v="197"/>
    <s v="FT (Full time)"/>
    <s v="Operating department practitioner"/>
    <s v=""/>
    <x v="0"/>
    <s v="University of Gloucestershire"/>
    <s v="University of Gloucestershire"/>
    <s v="Ann Faulkner"/>
    <x v="2"/>
  </r>
  <r>
    <s v="73af66d3-7c04-ea11-8130-0050569f10c3"/>
    <x v="352"/>
    <d v="2020-04-02T13:07:52"/>
    <s v="GLO02289 - BSc (Hons) Diagnostic Radiography"/>
    <x v="21"/>
    <s v="FT (Full time)"/>
    <s v="Radiographer"/>
    <s v="Diagnostic radiographer"/>
    <x v="0"/>
    <s v="University of Gloucestershire"/>
    <s v="University of Gloucestershire"/>
    <s v="Ann Faulkner"/>
    <x v="2"/>
  </r>
  <r>
    <s v="77b6dd4d-7d04-ea11-8130-0050569f10c3"/>
    <x v="353"/>
    <d v="2020-06-03T17:05:50"/>
    <s v="GLO02290 - Diagnostic Radiography Degree Apprenticeship"/>
    <x v="198"/>
    <s v="WBL (Work based learning)"/>
    <s v="Radiographer"/>
    <s v="Diagnostic radiographer"/>
    <x v="0"/>
    <s v="University of Gloucestershire"/>
    <s v="University of Gloucestershire"/>
    <s v="Ann Faulkner"/>
    <x v="2"/>
  </r>
  <r>
    <s v="d46e5039-fc69-ea11-8139-0050569f10c3"/>
    <x v="354"/>
    <d v="2020-03-31T08:53:41"/>
    <s v="GLO02360 - MSc Physiotherapy (pre-registration)"/>
    <x v="47"/>
    <s v="FT (Full time)"/>
    <s v="Physiotherapist"/>
    <s v=""/>
    <x v="0"/>
    <s v="University of Gloucestershire"/>
    <s v="University of Gloucestershire"/>
    <s v="Ann Faulkner"/>
    <x v="2"/>
  </r>
  <r>
    <s v="92ce68ec-8dc1-e411-80cf-0050569f10c3"/>
    <x v="355"/>
    <d v="2020-06-19T16:31:55"/>
    <s v="GLY00494 - BSc (Hons) Occupational Therapy"/>
    <x v="42"/>
    <s v="FT (Full time)"/>
    <s v="Occupational therapist"/>
    <s v=""/>
    <x v="0"/>
    <s v="Glyndwr University"/>
    <s v="Glyndwr University"/>
    <s v="Education officers"/>
    <x v="0"/>
  </r>
  <r>
    <s v="96ce68ec-8dc1-e411-80cf-0050569f10c3"/>
    <x v="356"/>
    <d v="2020-06-16T14:31:37"/>
    <s v="GLY00496 - Prof Cert (Practice Certificate In Independent and Supplementary Prescribing for AHP’s at level 7)"/>
    <x v="199"/>
    <s v="PT (Part time)"/>
    <s v=""/>
    <s v=""/>
    <x v="1"/>
    <s v="Glyndwr University"/>
    <s v="Glyndwr University"/>
    <s v="Education officers"/>
    <x v="0"/>
  </r>
  <r>
    <s v="2b5452fe-8dc1-e411-80cf-0050569f10c3"/>
    <x v="357"/>
    <d v="2020-06-16T14:31:37"/>
    <s v="GLY00831 - Professional Certificate (Practice Certificate in Supplementary Prescribing for AHPs at level 7)"/>
    <x v="200"/>
    <s v="PT (Part time)"/>
    <s v=""/>
    <s v=""/>
    <x v="2"/>
    <s v="Glyndwr University"/>
    <s v="Glyndwr University"/>
    <s v="Education officers"/>
    <x v="0"/>
  </r>
  <r>
    <s v="2d5452fe-8dc1-e411-80cf-0050569f10c3"/>
    <x v="358"/>
    <d v="2020-06-16T14:31:37"/>
    <s v="GLY00832 - Professional Certificate (Practice Certificate in Supplementary Prescribing for AHPs at level 6)"/>
    <x v="201"/>
    <s v="PT (Part time)"/>
    <s v=""/>
    <s v=""/>
    <x v="2"/>
    <s v="Glyndwr University"/>
    <s v="Glyndwr University"/>
    <s v="Education officers"/>
    <x v="0"/>
  </r>
  <r>
    <s v="b2a41095-21e8-e811-8111-0050569f10c3"/>
    <x v="359"/>
    <d v="2019-08-23T12:26:49"/>
    <s v="GLY02114 - BSc (Hons) Physiotherapy"/>
    <x v="43"/>
    <s v="FT (Full time)"/>
    <s v="Physiotherapist"/>
    <s v=""/>
    <x v="0"/>
    <s v="Glyndwr University"/>
    <s v="Glyndwr University"/>
    <s v="Alex Stride"/>
    <x v="0"/>
  </r>
  <r>
    <s v="ee6c6938-8524-e911-8119-0050569f10c3"/>
    <x v="360"/>
    <d v="2020-01-17T17:31:55"/>
    <s v="GLY02143 - BSc (Hons) Occupational Therapy"/>
    <x v="42"/>
    <s v="PT (Part time)"/>
    <s v="Occupational therapist"/>
    <s v=""/>
    <x v="0"/>
    <s v="Glyndwr University"/>
    <s v="Glyndwr University"/>
    <s v="Ann Faulkner"/>
    <x v="0"/>
  </r>
  <r>
    <s v="9ace68ec-8dc1-e411-80cf-0050569f10c3"/>
    <x v="361"/>
    <d v="2020-03-20T10:26:22"/>
    <s v="GOL00498 - MA Art Psychotherapy"/>
    <x v="202"/>
    <s v="FT (Full time)"/>
    <s v="Arts therapist"/>
    <s v="Art therapy"/>
    <x v="0"/>
    <s v="Goldsmiths, University of London"/>
    <s v="Goldsmiths, University of London"/>
    <s v="Education officers"/>
    <x v="0"/>
  </r>
  <r>
    <s v="9cce68ec-8dc1-e411-80cf-0050569f10c3"/>
    <x v="362"/>
    <d v="2020-03-20T10:26:22"/>
    <s v="GOL00499 - MA Art Psychotherapy"/>
    <x v="202"/>
    <s v="PT (Part time)"/>
    <s v="Arts therapist"/>
    <s v="Art therapy"/>
    <x v="0"/>
    <s v="Goldsmiths, University of London"/>
    <s v="Goldsmiths, University of London"/>
    <s v="Education officers"/>
    <x v="0"/>
  </r>
  <r>
    <s v="aece68ec-8dc1-e411-80cf-0050569f10c3"/>
    <x v="363"/>
    <d v="2020-03-16T15:00:57"/>
    <s v="GRE00508 - BSc (Hons) Paramedic Science"/>
    <x v="11"/>
    <s v="FT (Full time)"/>
    <s v="Paramedic"/>
    <s v=""/>
    <x v="0"/>
    <s v="University of Greenwich"/>
    <s v="University of Greenwich"/>
    <s v="Education officers"/>
    <x v="0"/>
  </r>
  <r>
    <s v="b0ce68ec-8dc1-e411-80cf-0050569f10c3"/>
    <x v="364"/>
    <d v="2020-03-16T15:00:57"/>
    <s v="GRE00509 - BSc (Hons) Paramedic Science (London)"/>
    <x v="203"/>
    <s v="FT (Full time)"/>
    <s v="Paramedic"/>
    <s v=""/>
    <x v="0"/>
    <s v="University of Greenwich"/>
    <s v="University of Greenwich"/>
    <s v="Education officers"/>
    <x v="0"/>
  </r>
  <r>
    <s v="b2ce68ec-8dc1-e411-80cf-0050569f10c3"/>
    <x v="365"/>
    <d v="2019-04-29T12:09:29"/>
    <s v="GRE00510 - Pg Dip Speech and Language Therapy"/>
    <x v="95"/>
    <s v="FT (Full time)"/>
    <s v="Speech and language therapist"/>
    <s v=""/>
    <x v="0"/>
    <s v="University of Greenwich"/>
    <s v="CCCU and University of Greenwich"/>
    <s v="Education officers"/>
    <x v="0"/>
  </r>
  <r>
    <s v="78615744-1ba4-ea11-813b-0050569f10c3"/>
    <x v="366"/>
    <d v="2020-08-26T17:36:27"/>
    <s v="GRE02370 - Non-Medical Prescribing"/>
    <x v="97"/>
    <s v="PT (Part time)"/>
    <s v=""/>
    <s v=""/>
    <x v="1"/>
    <s v="University of Greenwich"/>
    <s v="University of Greenwich"/>
    <s v="Ann Faulkner"/>
    <x v="2"/>
  </r>
  <r>
    <s v="1e3cdf12-36c0-ea11-813d-0050569f10c3"/>
    <x v="367"/>
    <d v="2020-07-22T13:58:04"/>
    <s v="GRE02380 - BSc (Hons) Operating Department Practitioner"/>
    <x v="204"/>
    <s v="FT (Full time)"/>
    <s v="Operating department practitioner"/>
    <s v=""/>
    <x v="0"/>
    <s v="University of Greenwich"/>
    <s v="University of Greenwich"/>
    <s v="Sagitta Fernando"/>
    <x v="2"/>
  </r>
  <r>
    <s v="f8721e71-36c0-ea11-813d-0050569f10c3"/>
    <x v="368"/>
    <d v="2020-07-22T13:58:05"/>
    <s v="GRE02381 - BSc (Hons) Operating Department Practitioner"/>
    <x v="204"/>
    <s v="PT (Part time)"/>
    <s v="Operating department practitioner"/>
    <s v=""/>
    <x v="0"/>
    <s v="University of Greenwich"/>
    <s v="University of Greenwich"/>
    <s v="Sagitta Fernando"/>
    <x v="2"/>
  </r>
  <r>
    <s v="5c701437-bbcc-ea11-813d-0050569f10c3"/>
    <x v="369"/>
    <d v="2020-08-10T07:48:59"/>
    <s v="GRE02387-BSc (Hons) Operating Department Practitioner (Degree Apprenticeship)"/>
    <x v="205"/>
    <s v="FT (Full time)"/>
    <s v="Occupational therapist"/>
    <s v=""/>
    <x v="0"/>
    <s v="University of Greenwich"/>
    <s v="University of Greenwich"/>
    <s v="Sagitta Fernando"/>
    <x v="2"/>
  </r>
  <r>
    <s v="2051f6fa-bdcc-ea11-813d-0050569f10c3"/>
    <x v="370"/>
    <d v="2020-08-10T07:48:49"/>
    <s v="GRE02388-BSc (Hons) Operating Department Practitioner (Degree Apprenticeship)"/>
    <x v="205"/>
    <s v="PT (Part time)"/>
    <s v="Operating department practitioner"/>
    <s v=""/>
    <x v="0"/>
    <s v="University of Greenwich"/>
    <s v="University of Greenwich"/>
    <s v="Sagitta Fernando"/>
    <x v="2"/>
  </r>
  <r>
    <s v="c2ce68ec-8dc1-e411-80cf-0050569f10c3"/>
    <x v="371"/>
    <d v="2020-06-16T14:31:37"/>
    <s v="GUI00518 - MA Music Therapy"/>
    <x v="6"/>
    <s v="FT (Full time)"/>
    <s v="Arts therapist"/>
    <s v="Music therapy"/>
    <x v="0"/>
    <s v="Guildhall School of Music and Drama"/>
    <s v="Guildhall School of Music and Drama"/>
    <s v="Education officers"/>
    <x v="0"/>
  </r>
  <r>
    <s v="cece68ec-8dc1-e411-80cf-0050569f10c3"/>
    <x v="372"/>
    <d v="2019-04-29T12:09:30"/>
    <s v="HER00524 - Doctorate in Clinical Psychology (DClinPsy)"/>
    <x v="87"/>
    <s v="FT (Full time)"/>
    <s v="Practitioner psychologist"/>
    <s v="Clinical psychologist"/>
    <x v="0"/>
    <s v="University of Hertfordshire"/>
    <s v="University of Hertfordshire"/>
    <s v="Education officers"/>
    <x v="0"/>
  </r>
  <r>
    <s v="d0ce68ec-8dc1-e411-80cf-0050569f10c3"/>
    <x v="373"/>
    <d v="2019-05-01T11:59:32"/>
    <s v="HER00525 - Practice Certificate in Independent Prescribing for Allied Health Professionals "/>
    <x v="206"/>
    <s v="PT (Part time)"/>
    <s v=""/>
    <s v=""/>
    <x v="1"/>
    <s v="University of Hertfordshire"/>
    <s v="University of Hertfordshire"/>
    <s v="Education officers"/>
    <x v="0"/>
  </r>
  <r>
    <s v="571261f2-8dc1-e411-80cf-0050569f10c3"/>
    <x v="374"/>
    <d v="2019-05-01T11:59:32"/>
    <s v="HER00530 - Practice Certificate in Supplementary Prescribing for Diagnostic Radiographers and Dietitians "/>
    <x v="207"/>
    <s v="PT (Part time)"/>
    <s v=""/>
    <s v=""/>
    <x v="2"/>
    <s v="University of Hertfordshire"/>
    <s v="University of Hertfordshire"/>
    <s v="Education officers"/>
    <x v="0"/>
  </r>
  <r>
    <s v="5b1261f2-8dc1-e411-80cf-0050569f10c3"/>
    <x v="375"/>
    <d v="2019-04-29T12:09:27"/>
    <s v="HER00532 - BSc (Hons) Diagnostic Radiography and Imaging"/>
    <x v="92"/>
    <s v="FT (Full time)"/>
    <s v="Radiographer"/>
    <s v="Diagnostic radiographer"/>
    <x v="0"/>
    <s v="University of Hertfordshire"/>
    <s v="University of Hertfordshire"/>
    <s v="Education officers"/>
    <x v="0"/>
  </r>
  <r>
    <s v="5f1261f2-8dc1-e411-80cf-0050569f10c3"/>
    <x v="376"/>
    <d v="2019-11-28T12:13:31"/>
    <s v="HER00534 - BSc (Hons) Physiotherapy"/>
    <x v="43"/>
    <s v="FT (Full time)"/>
    <s v="Physiotherapist"/>
    <s v=""/>
    <x v="0"/>
    <s v="University of Hertfordshire"/>
    <s v="University of Hertfordshire"/>
    <s v="Education officers"/>
    <x v="0"/>
  </r>
  <r>
    <s v="611261f2-8dc1-e411-80cf-0050569f10c3"/>
    <x v="377"/>
    <d v="2019-05-17T11:47:11"/>
    <s v="HER00535 - BSc (Hons) Paramedic Science"/>
    <x v="11"/>
    <s v="FT (Full time)"/>
    <s v="Paramedic"/>
    <s v=""/>
    <x v="0"/>
    <s v="University of Hertfordshire"/>
    <s v="University of Hertfordshire"/>
    <s v="Education officers"/>
    <x v="0"/>
  </r>
  <r>
    <s v="631261f2-8dc1-e411-80cf-0050569f10c3"/>
    <x v="378"/>
    <d v="2019-03-15T10:56:29"/>
    <s v="HER00536 - BSc (Hons) Radiotherapy and Oncology"/>
    <x v="91"/>
    <s v="FT (Full time)"/>
    <s v="Radiographer"/>
    <s v="Therapeutic radiographer"/>
    <x v="0"/>
    <s v="University of Hertfordshire"/>
    <s v="University of Hertfordshire"/>
    <s v="Education officers"/>
    <x v="0"/>
  </r>
  <r>
    <s v="671261f2-8dc1-e411-80cf-0050569f10c3"/>
    <x v="379"/>
    <d v="2020-01-09T12:55:58"/>
    <s v="HER00538 - BSc (Hons) Healthcare Science (Life Sciences)"/>
    <x v="208"/>
    <s v="FT (Full time)"/>
    <s v="Biomedical scientist"/>
    <s v=""/>
    <x v="0"/>
    <s v="University of Hertfordshire"/>
    <s v="University of Hertfordshire"/>
    <s v="Education officers"/>
    <x v="1"/>
  </r>
  <r>
    <s v="6f1261f2-8dc1-e411-80cf-0050569f10c3"/>
    <x v="380"/>
    <d v="2020-01-28T10:28:07"/>
    <s v="HER00542 - MA Art Therapy"/>
    <x v="98"/>
    <s v="FT (Full time)"/>
    <s v="Arts therapist"/>
    <s v="Art therapy"/>
    <x v="0"/>
    <s v="University of Hertfordshire"/>
    <s v="University of Hertfordshire"/>
    <s v="Education officers"/>
    <x v="0"/>
  </r>
  <r>
    <s v="711261f2-8dc1-e411-80cf-0050569f10c3"/>
    <x v="381"/>
    <d v="2020-01-28T10:27:45"/>
    <s v="HER00543 - MA Art Therapy"/>
    <x v="98"/>
    <s v="PT (Part time)"/>
    <s v="Arts therapist"/>
    <s v="Art therapy"/>
    <x v="0"/>
    <s v="University of Hertfordshire"/>
    <s v="University of Hertfordshire"/>
    <s v="Education officers"/>
    <x v="0"/>
  </r>
  <r>
    <s v="791261f2-8dc1-e411-80cf-0050569f10c3"/>
    <x v="382"/>
    <d v="2019-04-29T12:09:23"/>
    <s v="HER00547 - BSc (Hons) Dietetics"/>
    <x v="126"/>
    <s v="FT (Full time)"/>
    <s v="Dietitian"/>
    <s v=""/>
    <x v="0"/>
    <s v="University of Hertfordshire"/>
    <s v="University of Hertfordshire"/>
    <s v="Education officers"/>
    <x v="0"/>
  </r>
  <r>
    <s v="7cb472ce-68ac-e911-812c-0050569f10c3"/>
    <x v="383"/>
    <d v="2020-08-19T13:51:42"/>
    <s v="HER02227 - BSc (Hons) Occupational Therapy  (Degree Apprenticeship)"/>
    <x v="209"/>
    <s v="WBL (Work based learning)"/>
    <s v="Occupational therapist"/>
    <s v=""/>
    <x v="0"/>
    <s v="University of Hertfordshire"/>
    <s v="University of Hertfordshire"/>
    <s v="Alex Stride"/>
    <x v="0"/>
  </r>
  <r>
    <s v="7d1261f2-8dc1-e411-80cf-0050569f10c3"/>
    <x v="384"/>
    <d v="2020-07-21T12:01:18"/>
    <s v="HHL00549 - Award in Hearing Aid Dispensing Competence"/>
    <x v="210"/>
    <s v="WBL (Work based learning)"/>
    <s v="Hearing aid dispenser"/>
    <s v=""/>
    <x v="0"/>
    <s v="Hidden Hearing Limited"/>
    <s v="Hidden Hearing Limited"/>
    <s v="Education officers"/>
    <x v="0"/>
  </r>
  <r>
    <s v="8f1261f2-8dc1-e411-80cf-0050569f10c3"/>
    <x v="385"/>
    <d v="2019-04-11T12:07:04"/>
    <s v="HUD00558 - BSc (Hons) Operating Department Practice"/>
    <x v="15"/>
    <s v="FT (Full time)"/>
    <s v="Operating department practitioner"/>
    <s v=""/>
    <x v="0"/>
    <s v="University of Huddersfield"/>
    <s v="University of Huddersfield"/>
    <s v="Education officers"/>
    <x v="0"/>
  </r>
  <r>
    <s v="971261f2-8dc1-e411-80cf-0050569f10c3"/>
    <x v="386"/>
    <d v="2020-03-13T09:16:04"/>
    <s v="HUD00562 - BSc (Hons) Occupational Therapy"/>
    <x v="42"/>
    <s v="FT (Full time)"/>
    <s v="Occupational therapist"/>
    <s v=""/>
    <x v="0"/>
    <s v="University of Huddersfield"/>
    <s v="University of Huddersfield"/>
    <s v="Education officers"/>
    <x v="0"/>
  </r>
  <r>
    <s v="991261f2-8dc1-e411-80cf-0050569f10c3"/>
    <x v="387"/>
    <d v="2019-05-30T16:32:05"/>
    <s v="HUD00563 - BSc (Hons) Podiatry"/>
    <x v="50"/>
    <s v="FT (Full time)"/>
    <s v="Chiropodist / podiatrist"/>
    <s v=""/>
    <x v="3"/>
    <s v="University of Huddersfield"/>
    <s v="University of Huddersfield"/>
    <s v="Education officers"/>
    <x v="0"/>
  </r>
  <r>
    <s v="9b1261f2-8dc1-e411-80cf-0050569f10c3"/>
    <x v="388"/>
    <d v="2019-08-23T15:24:38"/>
    <s v="HUD00564 - BSc (Hons) Physiotherapy"/>
    <x v="43"/>
    <s v="FT (Full time)"/>
    <s v="Physiotherapist"/>
    <s v=""/>
    <x v="0"/>
    <s v="University of Huddersfield"/>
    <s v="University of Huddersfield"/>
    <s v="Education officers"/>
    <x v="0"/>
  </r>
  <r>
    <s v="9d1261f2-8dc1-e411-80cf-0050569f10c3"/>
    <x v="389"/>
    <d v="2019-05-30T16:32:05"/>
    <s v="HUD00565 - BSc (Hons) Podiatry"/>
    <x v="50"/>
    <s v="PT (Part time)"/>
    <s v="Chiropodist / podiatrist"/>
    <s v=""/>
    <x v="3"/>
    <s v="University of Huddersfield"/>
    <s v="University of Huddersfield"/>
    <s v="Education officers"/>
    <x v="0"/>
  </r>
  <r>
    <s v="a71261f2-8dc1-e411-80cf-0050569f10c3"/>
    <x v="390"/>
    <d v="2019-05-01T11:59:32"/>
    <s v="HUD00570 - Independent and Supplementary Prescribing"/>
    <x v="211"/>
    <s v="PT (Part time)"/>
    <s v=""/>
    <s v=""/>
    <x v="1"/>
    <s v="University of Huddersfield"/>
    <s v="University of Huddersfield"/>
    <s v="Education officers"/>
    <x v="0"/>
  </r>
  <r>
    <s v="3c97ccc3-d1b4-e711-80f1-0050569f10c3"/>
    <x v="391"/>
    <d v="2019-10-01T13:45:39"/>
    <s v="HUD01915 - HCPC Annotation of existing Podiatrists practising Podiatric Surgery "/>
    <x v="212"/>
    <s v="PT (Part time)"/>
    <s v=""/>
    <s v=""/>
    <x v="5"/>
    <s v="University of Huddersfield"/>
    <s v="University of Huddersfield"/>
    <s v="Kristina Simakova"/>
    <x v="0"/>
  </r>
  <r>
    <s v="5594c447-d2b4-e711-80f1-0050569f10c3"/>
    <x v="392"/>
    <d v="2019-10-01T13:45:40"/>
    <s v="HUD01916-Master of Podiatric Surgery"/>
    <x v="213"/>
    <s v="PT (Part time)"/>
    <s v=""/>
    <s v=""/>
    <x v="5"/>
    <s v="University of Huddersfield"/>
    <s v="University of Huddersfield"/>
    <s v="Kristina Simakova"/>
    <x v="0"/>
  </r>
  <r>
    <s v="75b763d3-6ab6-e811-8109-0050569f10c3"/>
    <x v="393"/>
    <d v="2019-08-23T12:33:48"/>
    <s v="HUD02082 - MSc Paramedic Science"/>
    <x v="214"/>
    <s v="FT (Full time)"/>
    <s v="Paramedic"/>
    <s v=""/>
    <x v="0"/>
    <s v="University of Huddersfield"/>
    <s v="University of Huddersfield"/>
    <s v="Sagitta Fernando"/>
    <x v="0"/>
  </r>
  <r>
    <s v="471c46e9-3e30-e911-8119-0050569f10c3"/>
    <x v="394"/>
    <d v="2019-04-25T10:55:56"/>
    <s v="HUD02151 - BSc (Hons) Operating Department Practice (Degree Apprenticeship)"/>
    <x v="16"/>
    <s v="FT (Full time)"/>
    <s v="Operating department practitioner"/>
    <s v=""/>
    <x v="0"/>
    <s v="University of Huddersfield"/>
    <s v="University of Huddersfield"/>
    <s v="Alex Stride"/>
    <x v="0"/>
  </r>
  <r>
    <s v="461ab2dc-a97b-e911-811f-0050569f10c3"/>
    <x v="395"/>
    <d v="2020-07-08T11:51:43"/>
    <s v="HUD02188-BSc (Hons) Paramedic Science"/>
    <x v="11"/>
    <s v="FT (Full time)"/>
    <s v="Paramedic"/>
    <s v=""/>
    <x v="0"/>
    <s v="University of Huddersfield"/>
    <s v="University of Huddersfield"/>
    <s v="Alex Stride"/>
    <x v="0"/>
  </r>
  <r>
    <s v="9a737b11-5981-e911-811f-0050569f10c3"/>
    <x v="396"/>
    <d v="2019-10-02T10:54:27"/>
    <s v="HUD02192 - Podiatry (Degree) Apprenticeship"/>
    <x v="215"/>
    <s v="WBL (Work based learning)"/>
    <s v="Chiropodist / podiatrist"/>
    <s v=""/>
    <x v="3"/>
    <s v="University of Huddersfield"/>
    <s v="University of Huddersfield"/>
    <s v="Sagitta Fernando"/>
    <x v="0"/>
  </r>
  <r>
    <s v="376b61ca-e781-e911-811f-0050569f10c3"/>
    <x v="397"/>
    <d v="2020-07-08T11:51:43"/>
    <s v="HUD02193-BSc (Hons) Paramedic Science (Degree apprenticeship)"/>
    <x v="216"/>
    <s v="WBL (Work based learning)"/>
    <s v="Paramedic"/>
    <s v=""/>
    <x v="0"/>
    <s v="University of Huddersfield"/>
    <s v="University of Huddersfield"/>
    <s v="Alex Stride"/>
    <x v="0"/>
  </r>
  <r>
    <s v="6562eea9-1aa7-ea11-813b-0050569f10c3"/>
    <x v="398"/>
    <d v="2020-06-10T14:21:17"/>
    <s v="HUD02371 - Master of Podiatric Surgery (degree apprenticeship)"/>
    <x v="217"/>
    <s v="WBL (Work based learning)"/>
    <s v=""/>
    <s v=""/>
    <x v="5"/>
    <s v="University of Huddersfield"/>
    <s v="University of Huddersfield"/>
    <s v="Sagitta Fernando"/>
    <x v="2"/>
  </r>
  <r>
    <s v="a90b869c-19af-ea11-813c-0050569f10c3"/>
    <x v="399"/>
    <d v="2020-06-23T08:18:16"/>
    <s v="HUD02374 - BSc (Hons) Speech and Language Therapy"/>
    <x v="34"/>
    <s v="FT (Full time)"/>
    <s v="Speech and language therapist"/>
    <s v=""/>
    <x v="0"/>
    <s v="University of Huddersfield"/>
    <s v="University of Huddersfield"/>
    <s v="Ann Faulkner"/>
    <x v="2"/>
  </r>
  <r>
    <s v="6ef3aa82-ece6-ea11-813e-0050569f10c3"/>
    <x v="400"/>
    <d v="2020-08-25T17:05:24"/>
    <s v="HUD02401 - BSc (Hons) Physiotherapy (Degree Apprenticeship)"/>
    <x v="218"/>
    <s v="WBL (Work based learning)"/>
    <s v="Physiotherapist"/>
    <s v=""/>
    <x v="0"/>
    <s v="University of Huddersfield"/>
    <s v="University of Huddersfield"/>
    <s v="Ann Faulkner"/>
    <x v="2"/>
  </r>
  <r>
    <s v="8d1261f2-8dc1-e411-80cf-0050569f10c3"/>
    <x v="401"/>
    <d v="2019-08-13T15:54:08"/>
    <s v="HUL00557 - BSc (Hons) Operating Department Practice"/>
    <x v="15"/>
    <s v="FT (Full time)"/>
    <s v="Operating department practitioner"/>
    <s v=""/>
    <x v="0"/>
    <s v="University of Hull"/>
    <s v="University of Hull"/>
    <s v="Education officers"/>
    <x v="0"/>
  </r>
  <r>
    <s v="b51261f2-8dc1-e411-80cf-0050569f10c3"/>
    <x v="402"/>
    <d v="2019-05-01T11:59:30"/>
    <s v="HUL00577 - Doctorate in Clinical Psychology (ClinPsyD)"/>
    <x v="219"/>
    <s v="FT (Full time)"/>
    <s v="Practitioner psychologist"/>
    <s v="Clinical psychologist"/>
    <x v="0"/>
    <s v="University of Hull"/>
    <s v="University of Hull"/>
    <s v="Education officers"/>
    <x v="0"/>
  </r>
  <r>
    <s v="b71261f2-8dc1-e411-80cf-0050569f10c3"/>
    <x v="403"/>
    <d v="2019-08-23T18:01:05"/>
    <s v="HUL00578 - Allied Health Professional Independent and Supplementary Prescribing"/>
    <x v="220"/>
    <s v="PT (Part time)"/>
    <s v=""/>
    <s v=""/>
    <x v="1"/>
    <s v="University of Hull"/>
    <s v="University of Hull"/>
    <s v="Education officers"/>
    <x v="0"/>
  </r>
  <r>
    <s v="c693c235-159d-e611-80e6-0050569f10c3"/>
    <x v="404"/>
    <d v="2020-07-28T17:31:57"/>
    <s v="HUL01765 - BSc (Hons) Paramedic Science"/>
    <x v="11"/>
    <s v="FT (Full time)"/>
    <s v="Paramedic"/>
    <s v=""/>
    <x v="0"/>
    <s v="University of Hull"/>
    <s v="University of Hull"/>
    <s v="John Archibald"/>
    <x v="0"/>
  </r>
  <r>
    <s v="62b4d0b8-c694-e811-8103-0050569f10c3"/>
    <x v="405"/>
    <d v="2019-08-23T18:01:05"/>
    <s v="HUL02073 - Allied Health Professional Independent and Supplementary Prescribing Level 7"/>
    <x v="221"/>
    <s v="PT (Part time)"/>
    <s v=""/>
    <s v=""/>
    <x v="1"/>
    <s v="University of Hull"/>
    <s v="University of Hull"/>
    <s v="Ann Faulkner"/>
    <x v="0"/>
  </r>
  <r>
    <s v="78d72367-654a-e911-811a-0050569f10c3"/>
    <x v="406"/>
    <d v="2019-11-06T14:55:26"/>
    <s v="HUL02155 - BSc (Hons) Physiotherapy"/>
    <x v="43"/>
    <s v="FT (Full time)"/>
    <s v="Physiotherapist"/>
    <s v=""/>
    <x v="0"/>
    <s v="University of Hull"/>
    <s v="University of Hull"/>
    <s v="Sagitta Fernando"/>
    <x v="0"/>
  </r>
  <r>
    <s v="a2c4af90-da5a-e911-811c-0050569f10c3"/>
    <x v="407"/>
    <d v="2019-08-13T11:37:04"/>
    <s v="HUL02174 - BSc (Hons) Operating Department Practice"/>
    <x v="15"/>
    <s v="WBL (Work based learning)"/>
    <s v="Operating department practitioner"/>
    <s v=""/>
    <x v="0"/>
    <s v="University of Hull"/>
    <s v="University of Hull"/>
    <s v="Sagitta Fernando"/>
    <x v="0"/>
  </r>
  <r>
    <s v="6e596ce0-8dc1-e411-80cf-0050569f10c3"/>
    <x v="408"/>
    <d v="2019-05-01T11:59:33"/>
    <s v="IBS00215 - Certificate of Competence (Non-accredited degree followed by Registration Training Portfolio)"/>
    <x v="222"/>
    <s v="FLX (Flexible)"/>
    <s v="Biomedical scientist"/>
    <s v=""/>
    <x v="0"/>
    <s v="Institute of Biomedical Science"/>
    <s v="Institute of Biomedical Science"/>
    <s v="Education administrators"/>
    <x v="0"/>
  </r>
  <r>
    <s v="70596ce0-8dc1-e411-80cf-0050569f10c3"/>
    <x v="409"/>
    <d v="2019-05-01T11:59:34"/>
    <s v="IBS00216 - Certificate of Competence (Degree followed by Registration Training Portfolio)"/>
    <x v="223"/>
    <s v="FLX (Flexible)"/>
    <s v="Biomedical scientist"/>
    <s v=""/>
    <x v="0"/>
    <s v="Institute of Biomedical Science"/>
    <s v="Institute of Biomedical Science"/>
    <s v="Education administrators"/>
    <x v="0"/>
  </r>
  <r>
    <s v="cd1261f2-8dc1-e411-80cf-0050569f10c3"/>
    <x v="410"/>
    <d v="2019-05-01T11:59:34"/>
    <s v="IBS00589-Certificate of Competence by Equivalence (Biomedical Scientist)"/>
    <x v="224"/>
    <s v="FLX (Flexible)"/>
    <s v="Biomedical scientist"/>
    <s v=""/>
    <x v="0"/>
    <s v="Institute of Biomedical Science"/>
    <s v="Institute of Biomedical Science"/>
    <s v="Education administrators"/>
    <x v="0"/>
  </r>
  <r>
    <s v="d91261f2-8dc1-e411-80cf-0050569f10c3"/>
    <x v="411"/>
    <d v="2019-05-01T11:59:34"/>
    <s v="IBS00595 - Certificate of Competence (Degree containing the Registration Training Portfolio)"/>
    <x v="225"/>
    <s v="FLX (Flexible)"/>
    <s v="Biomedical scientist"/>
    <s v=""/>
    <x v="0"/>
    <s v="Institute of Biomedical Science"/>
    <s v="Institute of Biomedical Science"/>
    <s v="Education administrators"/>
    <x v="0"/>
  </r>
  <r>
    <s v="f8d215ea-1ca1-e611-80e6-0050569f10c3"/>
    <x v="412"/>
    <d v="2019-06-06T14:30:51"/>
    <s v="IBS01767-Clinical Scientist Certificate of Attainment (Experiential Route)"/>
    <x v="226"/>
    <s v="FLX (Flexible)"/>
    <s v="Clinical scientist"/>
    <s v=""/>
    <x v="0"/>
    <s v="Institute of Biomedical Science"/>
    <s v="Institute of Biomedical Science"/>
    <s v="John Archibald"/>
    <x v="0"/>
  </r>
  <r>
    <s v="c91261f2-8dc1-e411-80cf-0050569f10c3"/>
    <x v="413"/>
    <d v="2020-02-04T10:51:10"/>
    <s v="INA00587 - MA Integrative Arts Psychotherapy"/>
    <x v="227"/>
    <s v="PT (Part time)"/>
    <s v="Arts therapist"/>
    <s v="Art therapy"/>
    <x v="0"/>
    <s v="Institute of Arts in Therapy and Education"/>
    <s v="University of East London"/>
    <s v="Education administrators"/>
    <x v="0"/>
  </r>
  <r>
    <s v="657f22f4-41fa-e411-80d0-0050569f10c3"/>
    <x v="414"/>
    <d v="2020-07-10T13:09:21"/>
    <s v="IOE01585 - Doctorate in Professional Educational, Child and Adolescent Psychology (DEdPsy)"/>
    <x v="228"/>
    <s v="FT (Full time)"/>
    <s v="Practitioner psychologist"/>
    <s v="Educational psychologist"/>
    <x v="0"/>
    <s v="UCL Institute of Education"/>
    <s v="University College London"/>
    <s v="Benjamin Potter"/>
    <x v="0"/>
  </r>
  <r>
    <s v="dd1261f2-8dc1-e411-80cf-0050569f10c3"/>
    <x v="415"/>
    <d v="2019-03-08T14:16:36"/>
    <s v="KCL00597 - Doctorate in Clinical Psychology (DClinPSy)"/>
    <x v="87"/>
    <s v="FT (Full time)"/>
    <s v="Practitioner psychologist"/>
    <s v="Clinical psychologist"/>
    <x v="0"/>
    <s v="King's College London"/>
    <s v="King's College London"/>
    <s v="Education officers"/>
    <x v="0"/>
  </r>
  <r>
    <s v="091361f2-8dc1-e411-80cf-0050569f10c3"/>
    <x v="416"/>
    <d v="2019-07-24T12:23:22"/>
    <s v="KCL00619 - BSc (Hons) Nutrition and Dietetics"/>
    <x v="102"/>
    <s v="FT (Full time)"/>
    <s v="Dietitian"/>
    <s v=""/>
    <x v="0"/>
    <s v="King's College London"/>
    <s v="King's College London"/>
    <s v="Education officers"/>
    <x v="0"/>
  </r>
  <r>
    <s v="0b1361f2-8dc1-e411-80cf-0050569f10c3"/>
    <x v="417"/>
    <d v="2020-07-30T11:14:37"/>
    <s v="KCL00620 - BSc (Hons) Physiotherapy"/>
    <x v="43"/>
    <s v="FT (Full time)"/>
    <s v="Physiotherapist"/>
    <s v=""/>
    <x v="0"/>
    <s v="King's College London"/>
    <s v="King's College London"/>
    <s v="Education officers"/>
    <x v="0"/>
  </r>
  <r>
    <s v="0d1361f2-8dc1-e411-80cf-0050569f10c3"/>
    <x v="418"/>
    <d v="2019-07-24T12:23:02"/>
    <s v="KCL00621 - MSc Dietetics"/>
    <x v="36"/>
    <s v="FT (Full time)"/>
    <s v="Dietitian"/>
    <s v=""/>
    <x v="0"/>
    <s v="King's College London"/>
    <s v="King's College London"/>
    <s v="Education officers"/>
    <x v="0"/>
  </r>
  <r>
    <s v="0f1361f2-8dc1-e411-80cf-0050569f10c3"/>
    <x v="419"/>
    <d v="2020-07-30T11:14:37"/>
    <s v="KCL00622 - MSc Physiotherapy (Pre-registration)"/>
    <x v="47"/>
    <s v="FT (Full time)"/>
    <s v="Physiotherapist"/>
    <s v=""/>
    <x v="0"/>
    <s v="King's College London"/>
    <s v="King's College London"/>
    <s v="Education officers"/>
    <x v="0"/>
  </r>
  <r>
    <s v="111361f2-8dc1-e411-80cf-0050569f10c3"/>
    <x v="420"/>
    <d v="2019-07-24T15:20:46"/>
    <s v="KCL00623 - Pg Dip Dietetics"/>
    <x v="121"/>
    <s v="FT (Full time)"/>
    <s v="Dietitian"/>
    <s v=""/>
    <x v="0"/>
    <s v="King's College London"/>
    <s v="King's College London"/>
    <s v="Education officers"/>
    <x v="0"/>
  </r>
  <r>
    <s v="e51261f2-8dc1-e411-80cf-0050569f10c3"/>
    <x v="421"/>
    <d v="2020-06-16T12:19:23"/>
    <s v="KEE00601 - BSc (Hons) Applied Biomedical Science"/>
    <x v="0"/>
    <s v="FT (Full time)"/>
    <s v="Biomedical scientist"/>
    <s v=""/>
    <x v="0"/>
    <s v="Keele University"/>
    <s v="Keele University"/>
    <s v="Education administrators"/>
    <x v="0"/>
  </r>
  <r>
    <s v="e91261f2-8dc1-e411-80cf-0050569f10c3"/>
    <x v="422"/>
    <d v="2020-02-13T11:24:40"/>
    <s v="KEE00603 - Independent and Supplementary Prescribing for Allied Health Professionals"/>
    <x v="229"/>
    <s v="PT (Part time)"/>
    <s v=""/>
    <s v=""/>
    <x v="1"/>
    <s v="Keele University"/>
    <s v="Keele University"/>
    <s v="Education administrators"/>
    <x v="0"/>
  </r>
  <r>
    <s v="eb1261f2-8dc1-e411-80cf-0050569f10c3"/>
    <x v="423"/>
    <d v="2020-06-22T18:18:03"/>
    <s v="KEE00604 - BSc (Hons) Physiotherapy"/>
    <x v="43"/>
    <s v="FT (Full time)"/>
    <s v="Physiotherapist"/>
    <s v=""/>
    <x v="0"/>
    <s v="Keele University"/>
    <s v="Keele University"/>
    <s v="Education administrators"/>
    <x v="1"/>
  </r>
  <r>
    <s v="9b825509-2391-e611-80e5-0050569f10c3"/>
    <x v="424"/>
    <d v="2019-12-16T15:20:08"/>
    <s v="KEE01754 - BSc (Hons) Radiography (Diagnostic Imaging)"/>
    <x v="4"/>
    <s v="FT (Full time)"/>
    <s v="Radiographer"/>
    <s v="Diagnostic radiographer"/>
    <x v="0"/>
    <s v="Keele University"/>
    <s v="Keele University"/>
    <s v="Kristina Simakova"/>
    <x v="0"/>
  </r>
  <r>
    <s v="50bf2f95-1319-e711-80ea-0050569f10c3"/>
    <x v="425"/>
    <d v="2020-06-22T18:18:03"/>
    <s v="KEE01830 - BSc (Hons) Physiotherapy (with international year)"/>
    <x v="230"/>
    <s v="FT (Full time)"/>
    <s v="Physiotherapist"/>
    <s v=""/>
    <x v="0"/>
    <s v="Keele University"/>
    <s v="Keele University"/>
    <s v="Kristina Simakova"/>
    <x v="1"/>
  </r>
  <r>
    <s v="1e9c631a-3cfc-e711-80f8-0050569f10c3"/>
    <x v="426"/>
    <d v="2019-12-16T15:20:08"/>
    <s v="KEE01979 - MSc Physiotherapy (Accelerated)"/>
    <x v="231"/>
    <s v="FTA (Full time accelerated)"/>
    <s v="Physiotherapist"/>
    <s v=""/>
    <x v="0"/>
    <s v="Keele University"/>
    <s v="Keele University"/>
    <s v="John Archibald"/>
    <x v="0"/>
  </r>
  <r>
    <s v="d08d6dba-3cfc-e711-80f8-0050569f10c3"/>
    <x v="427"/>
    <d v="2019-12-16T15:20:08"/>
    <s v="KEE01980 - MSci Physiotherapy"/>
    <x v="232"/>
    <s v="FT (Full time)"/>
    <s v="Physiotherapist"/>
    <s v=""/>
    <x v="0"/>
    <s v="Keele University"/>
    <s v="Keele University"/>
    <s v="John Archibald"/>
    <x v="0"/>
  </r>
  <r>
    <s v="36a83f8a-ea7d-e811-8102-0050569f10c3"/>
    <x v="428"/>
    <d v="2019-12-16T15:20:08"/>
    <s v="KEE02060 - MSci Physiotherapy (with International year)"/>
    <x v="233"/>
    <s v="FT (Full time)"/>
    <s v="Physiotherapist"/>
    <s v=""/>
    <x v="0"/>
    <s v="Keele University"/>
    <s v="Keele University"/>
    <s v="Ann Faulkner"/>
    <x v="0"/>
  </r>
  <r>
    <s v="1d1361f2-8dc1-e411-80cf-0050569f10c3"/>
    <x v="429"/>
    <d v="2019-08-28T14:56:27"/>
    <s v="LAN00629 - Doctorate in Clinical Psychology (DClinPsy)"/>
    <x v="87"/>
    <s v="FT (Full time)"/>
    <s v="Practitioner psychologist"/>
    <s v="Clinical psychologist"/>
    <x v="0"/>
    <s v="University of Lancaster"/>
    <s v="University of Lancaster"/>
    <s v="Education administrators"/>
    <x v="0"/>
  </r>
  <r>
    <s v="c4d4bd05-f31e-e911-8119-0050569f10c3"/>
    <x v="430"/>
    <d v="2019-04-25T11:12:38"/>
    <s v="LAN02140 - Doctorate in Clinical Psychology"/>
    <x v="87"/>
    <s v="PT (Part time)"/>
    <s v="Practitioner psychologist"/>
    <s v="Clinical psychologist"/>
    <x v="0"/>
    <s v="University of Lancaster"/>
    <s v="University of Lancaster"/>
    <s v="Sagitta Fernando"/>
    <x v="0"/>
  </r>
  <r>
    <s v="33105af8-8dc1-e411-80cf-0050569f10c3"/>
    <x v="431"/>
    <d v="2020-06-16T12:19:23"/>
    <s v="LAS00641 - Paramedic Programme"/>
    <x v="234"/>
    <s v="WBL (Work based learning)"/>
    <s v="Paramedic"/>
    <s v=""/>
    <x v="0"/>
    <s v="London Ambulance Service NHS Trust"/>
    <s v="London Ambulance Service NHS Trust"/>
    <s v="Education administrators"/>
    <x v="1"/>
  </r>
  <r>
    <s v="3f105af8-8dc1-e411-80cf-0050569f10c3"/>
    <x v="432"/>
    <d v="2019-05-01T11:59:29"/>
    <s v="LEE00647 - BSc (Hons) Diagnostic Radiography "/>
    <x v="21"/>
    <s v="FT (Full time)"/>
    <s v="Radiographer"/>
    <s v="Diagnostic radiographer"/>
    <x v="0"/>
    <s v="University of Leeds"/>
    <s v="University of Leeds"/>
    <s v="Education officers"/>
    <x v="0"/>
  </r>
  <r>
    <s v="45105af8-8dc1-e411-80cf-0050569f10c3"/>
    <x v="433"/>
    <d v="2019-05-01T11:59:30"/>
    <s v="LEE00650 - Doctorate in Clinical Psychology (DClinPsychol)"/>
    <x v="94"/>
    <s v="FT (Full time)"/>
    <s v="Practitioner psychologist"/>
    <s v="Clinical psychologist"/>
    <x v="0"/>
    <s v="University of Leeds"/>
    <s v="University of Leeds"/>
    <s v="Education officers"/>
    <x v="0"/>
  </r>
  <r>
    <s v="acca0bc6-ad89-e811-8103-0050569f10c3"/>
    <x v="434"/>
    <d v="2019-04-25T08:48:29"/>
    <s v="LEE02063 - BSc (Hons) Healthcare Science (Audiology)"/>
    <x v="17"/>
    <s v="FT (Full time)"/>
    <s v="Hearing aid dispenser"/>
    <s v=""/>
    <x v="0"/>
    <s v="University of Leeds"/>
    <s v="University of Leeds"/>
    <s v="Sagitta Fernando"/>
    <x v="0"/>
  </r>
  <r>
    <s v="310faacc-7a21-ea11-8132-0050569f10c3"/>
    <x v="435"/>
    <d v="2020-08-21T17:53:41"/>
    <s v="LEE02307 - Independent and Supplementary Prescribing for Allied Health Professionals"/>
    <x v="229"/>
    <s v="PT (Part time)"/>
    <s v=""/>
    <s v=""/>
    <x v="1"/>
    <s v="University of Leeds"/>
    <s v="University of Leeds"/>
    <s v="Alex Stride"/>
    <x v="0"/>
  </r>
  <r>
    <s v="3d105af8-8dc1-e411-80cf-0050569f10c3"/>
    <x v="436"/>
    <d v="2019-12-17T11:23:26"/>
    <s v="LEI00646 - BSc (Hons) Operating Department Practice"/>
    <x v="15"/>
    <s v="FT (Full time)"/>
    <s v="Operating department practitioner"/>
    <s v=""/>
    <x v="0"/>
    <s v="University of Leicester"/>
    <s v="University of Leicester"/>
    <s v="Education officers"/>
    <x v="0"/>
  </r>
  <r>
    <s v="5d105af8-8dc1-e411-80cf-0050569f10c3"/>
    <x v="437"/>
    <d v="2019-07-01T15:13:18"/>
    <s v="LEI00662 - Doctorate in Clinical Psychology (DClinPsy)"/>
    <x v="87"/>
    <s v="FT (Full time)"/>
    <s v="Practitioner psychologist"/>
    <s v="Clinical psychologist"/>
    <x v="0"/>
    <s v="University of Leicester"/>
    <s v="University of Leicester"/>
    <s v="Education officers"/>
    <x v="0"/>
  </r>
  <r>
    <s v="452333c1-da3e-e711-80ea-0050569f10c3"/>
    <x v="438"/>
    <d v="2019-12-20T12:35:07"/>
    <s v="LEI01850 - BSc (Hons) Physiotherapy"/>
    <x v="43"/>
    <s v="FT (Full time)"/>
    <s v="Physiotherapist"/>
    <s v=""/>
    <x v="0"/>
    <s v="University of Leicester"/>
    <s v="University of Leicester"/>
    <s v="Kristina Simakova"/>
    <x v="0"/>
  </r>
  <r>
    <s v="98b27e5c-9bfc-e911-812e-0050569f10c3"/>
    <x v="439"/>
    <d v="2020-03-27T11:51:36"/>
    <s v="LEI02280 - Operating Department Practitioner (Integrated Degree)"/>
    <x v="235"/>
    <s v="WBL (Work based learning)"/>
    <s v="Operating department practitioner"/>
    <s v=""/>
    <x v="0"/>
    <s v="University of Leicester"/>
    <s v="University of Leicester"/>
    <s v="Alex Stride"/>
    <x v="0"/>
  </r>
  <r>
    <s v="73105af8-8dc1-e411-80cf-0050569f10c3"/>
    <x v="440"/>
    <d v="2019-04-29T12:09:30"/>
    <s v="LIN00673 - Doctorate in Clinical Psychology (DclinPsy)"/>
    <x v="87"/>
    <s v="FT (Full time)"/>
    <s v="Practitioner psychologist"/>
    <s v="Clinical psychologist"/>
    <x v="0"/>
    <s v="University of Lincoln"/>
    <s v="University of Lincoln"/>
    <s v="Education officers"/>
    <x v="0"/>
  </r>
  <r>
    <s v="70afe1ee-5017-e611-80e2-0050569f10c3"/>
    <x v="441"/>
    <d v="2019-06-18T11:57:43"/>
    <s v="LIN01700-Postgraduate Certificate in Non-Medical Prescribing"/>
    <x v="88"/>
    <s v="PT (Part time)"/>
    <s v=""/>
    <s v=""/>
    <x v="1"/>
    <s v="University of Lincoln"/>
    <s v="University of Lincoln"/>
    <s v="Sagitta Fernando"/>
    <x v="0"/>
  </r>
  <r>
    <s v="206771ab-5117-e611-80e2-0050569f10c3"/>
    <x v="442"/>
    <d v="2019-06-18T11:57:43"/>
    <s v="LIN01701 - Practice Certificate in Non-Medical Prescribing"/>
    <x v="236"/>
    <s v="PT (Part time)"/>
    <s v=""/>
    <s v=""/>
    <x v="1"/>
    <s v="University of Lincoln"/>
    <s v="University of Lincoln"/>
    <s v="Sagitta Fernando"/>
    <x v="0"/>
  </r>
  <r>
    <s v="8f58e7c5-9b8c-e611-80e5-0050569f10c3"/>
    <x v="443"/>
    <d v="2019-09-13T11:53:39"/>
    <s v="LIN01753 - BSc (Hons) Paramedic Science"/>
    <x v="11"/>
    <s v="FT (Full time)"/>
    <s v="Paramedic"/>
    <s v=""/>
    <x v="0"/>
    <s v="University of Lincoln"/>
    <s v="University of Lincoln"/>
    <s v="Kristina Simakova"/>
    <x v="0"/>
  </r>
  <r>
    <s v="750076a3-abd9-e611-80e8-0050569f10c3"/>
    <x v="444"/>
    <d v="2019-05-28T11:58:11"/>
    <s v="LIN01788-MSc Physiotherapy (pre-registration)"/>
    <x v="47"/>
    <s v="FT (Full time)"/>
    <s v="Physiotherapist"/>
    <s v=""/>
    <x v="0"/>
    <s v="University of Lincoln"/>
    <s v="University of Lincoln"/>
    <s v="Kristina Simakova"/>
    <x v="0"/>
  </r>
  <r>
    <s v="84779c79-acd9-e611-80e8-0050569f10c3"/>
    <x v="445"/>
    <d v="2018-07-06T14:37:15"/>
    <s v="LIN01789-MSc Occupational Therapy (Pre-registration)"/>
    <x v="81"/>
    <s v="FT (Full time)"/>
    <s v="Occupational therapist"/>
    <s v=""/>
    <x v="0"/>
    <s v="University of Lincoln"/>
    <s v="University of Lincoln"/>
    <s v="Kristina Simakova"/>
    <x v="0"/>
  </r>
  <r>
    <s v="79105af8-8dc1-e411-80cf-0050569f10c3"/>
    <x v="446"/>
    <d v="2020-07-06T16:50:12"/>
    <s v="LIV00676 - BSc (Hons) Occupational Therapy"/>
    <x v="42"/>
    <s v="FT (Full time)"/>
    <s v="Occupational therapist"/>
    <s v=""/>
    <x v="0"/>
    <s v="University of Liverpool"/>
    <s v="University of Liverpool"/>
    <s v="Education officers"/>
    <x v="0"/>
  </r>
  <r>
    <s v="7b105af8-8dc1-e411-80cf-0050569f10c3"/>
    <x v="447"/>
    <d v="2019-04-29T12:09:30"/>
    <s v="LIV00677 - Doctorate in Clinical Psychology (D.Clin.Psychol)"/>
    <x v="237"/>
    <s v="FT (Full time)"/>
    <s v="Practitioner psychologist"/>
    <s v="Clinical psychologist"/>
    <x v="0"/>
    <s v="University of Liverpool"/>
    <s v="University of Liverpool"/>
    <s v="Education officers"/>
    <x v="0"/>
  </r>
  <r>
    <s v="7f105af8-8dc1-e411-80cf-0050569f10c3"/>
    <x v="448"/>
    <d v="2019-06-11T14:42:34"/>
    <s v="LIV00679 - BSc (Hons) Diagnostic Radiography"/>
    <x v="21"/>
    <s v="FT (Full time)"/>
    <s v="Radiographer"/>
    <s v="Diagnostic radiographer"/>
    <x v="0"/>
    <s v="University of Liverpool"/>
    <s v="University of Liverpool"/>
    <s v="Education officers"/>
    <x v="0"/>
  </r>
  <r>
    <s v="83105af8-8dc1-e411-80cf-0050569f10c3"/>
    <x v="449"/>
    <d v="2019-02-13T13:27:11"/>
    <s v="LIV00681 - BSc (Hons) Physiotherapy"/>
    <x v="43"/>
    <s v="FT (Full time)"/>
    <s v="Physiotherapist"/>
    <s v=""/>
    <x v="0"/>
    <s v="University of Liverpool"/>
    <s v="University of Liverpool"/>
    <s v="Education officers"/>
    <x v="0"/>
  </r>
  <r>
    <s v="85105af8-8dc1-e411-80cf-0050569f10c3"/>
    <x v="450"/>
    <d v="2020-08-06T11:32:15"/>
    <s v="LIV00682 - BSc (Hons) Radiotherapy"/>
    <x v="33"/>
    <s v="FT (Full time)"/>
    <s v="Radiographer"/>
    <s v="Therapeutic radiographer"/>
    <x v="0"/>
    <s v="University of Liverpool"/>
    <s v="University of Liverpool"/>
    <s v="Education officers"/>
    <x v="0"/>
  </r>
  <r>
    <s v="a5105af8-8dc1-e411-80cf-0050569f10c3"/>
    <x v="451"/>
    <d v="2020-08-06T11:30:04"/>
    <s v="LIV00698 - Pg Dip Radiotherapy"/>
    <x v="238"/>
    <s v="FT (Full time)"/>
    <s v="Radiographer"/>
    <s v="Therapeutic radiographer"/>
    <x v="0"/>
    <s v="University of Liverpool"/>
    <s v="University of Liverpool"/>
    <s v="Education officers"/>
    <x v="0"/>
  </r>
  <r>
    <s v="499a5a44-8f97-e611-80e6-0050569f10c3"/>
    <x v="452"/>
    <d v="2020-04-29T15:42:56"/>
    <s v="LIV01759-MSc Non-Medical Prescribing"/>
    <x v="239"/>
    <s v="PT (Part time)"/>
    <s v=""/>
    <s v=""/>
    <x v="1"/>
    <s v="University of Liverpool"/>
    <s v="University of Liverpool"/>
    <s v="Sagitta Fernando"/>
    <x v="0"/>
  </r>
  <r>
    <s v="6e9bfec0-64de-e711-80f2-0050569f10c3"/>
    <x v="453"/>
    <d v="2020-06-23T10:01:03"/>
    <s v="LIV01965 - Medicine Exemptions for Orthoptists"/>
    <x v="240"/>
    <s v="DL (Distance learning)"/>
    <s v=""/>
    <s v=""/>
    <x v="4"/>
    <s v="University of Liverpool"/>
    <s v="University of Liverpool"/>
    <s v="John Archibald"/>
    <x v="0"/>
  </r>
  <r>
    <s v="81772429-de17-e811-80f8-0050569f10c3"/>
    <x v="454"/>
    <d v="2018-07-06T14:50:47"/>
    <s v="LIV02005-BSc (Hons) Orthoptics"/>
    <x v="193"/>
    <s v="FT (Full time)"/>
    <s v="Orthoptist"/>
    <s v=""/>
    <x v="4"/>
    <s v="University of Liverpool"/>
    <s v="University of Liverpool"/>
    <s v="Tracey Samuel-Smith"/>
    <x v="0"/>
  </r>
  <r>
    <s v="85ce48bf-d6cc-ea11-813d-0050569f10c3"/>
    <x v="455"/>
    <d v="2020-07-23T12:22:10"/>
    <s v="LIV02389 - Post Graduate Diploma (PGDIP) Therapeutic Radiography &amp; Oncology"/>
    <x v="241"/>
    <s v="FT (Full time)"/>
    <s v="Radiographer"/>
    <s v="Therapeutic radiographer"/>
    <x v="0"/>
    <s v="University of Liverpool"/>
    <s v="University of Liverpool"/>
    <s v="Sagitta Fernando"/>
    <x v="2"/>
  </r>
  <r>
    <s v="95105af8-8dc1-e411-80cf-0050569f10c3"/>
    <x v="456"/>
    <d v="2019-08-29T11:18:25"/>
    <s v="LJM00690 - BSc (Hons) Applied Biomedical Science"/>
    <x v="0"/>
    <s v="FT (Full time)"/>
    <s v="Biomedical scientist"/>
    <s v=""/>
    <x v="0"/>
    <s v="Liverpool John Moores University"/>
    <s v="Liverpool John Moores University"/>
    <s v="Education administrators"/>
    <x v="0"/>
  </r>
  <r>
    <s v="97105af8-8dc1-e411-80cf-0050569f10c3"/>
    <x v="457"/>
    <d v="2019-11-07T15:31:10"/>
    <s v="LJM00691 - BSc (Hons) Applied Biomedical Science"/>
    <x v="0"/>
    <s v="PT (Part time)"/>
    <s v="Biomedical scientist"/>
    <s v=""/>
    <x v="0"/>
    <s v="Liverpool John Moores University"/>
    <s v="Liverpool John Moores University"/>
    <s v="Education administrators"/>
    <x v="1"/>
  </r>
  <r>
    <s v="99105af8-8dc1-e411-80cf-0050569f10c3"/>
    <x v="458"/>
    <d v="2020-02-04T11:38:02"/>
    <s v="LJM00692 - Diploma of Higher Education Paramedic Practice"/>
    <x v="165"/>
    <s v="FT (Full time)"/>
    <s v="Paramedic"/>
    <s v=""/>
    <x v="0"/>
    <s v="Liverpool John Moores University"/>
    <s v="Liverpool John Moores University"/>
    <s v="Education administrators"/>
    <x v="1"/>
  </r>
  <r>
    <s v="a9105af8-8dc1-e411-80cf-0050569f10c3"/>
    <x v="459"/>
    <d v="2020-02-14T16:33:05"/>
    <s v="LJM00700 - Non-Medical Prescribing (Level 7)"/>
    <x v="166"/>
    <s v="PT (Part time)"/>
    <s v=""/>
    <s v=""/>
    <x v="2"/>
    <s v="Liverpool John Moores University"/>
    <s v="Liverpool John Moores University"/>
    <s v="Education administrators"/>
    <x v="0"/>
  </r>
  <r>
    <s v="ab105af8-8dc1-e411-80cf-0050569f10c3"/>
    <x v="460"/>
    <d v="2020-02-14T16:25:39"/>
    <s v="LJM00701 - Independent &amp; Supplementary Prescribing (NMP) (Level 7)"/>
    <x v="242"/>
    <s v="PT (Part time)"/>
    <s v=""/>
    <s v=""/>
    <x v="1"/>
    <s v="Liverpool John Moores University"/>
    <s v="Liverpool John Moores University"/>
    <s v="Education administrators"/>
    <x v="0"/>
  </r>
  <r>
    <s v="9b2b82fc-8217-e611-80e2-0050569f10c3"/>
    <x v="461"/>
    <d v="2019-10-28T09:46:24"/>
    <s v="LJM01706 - Professional Doctorate in Health Psychology"/>
    <x v="243"/>
    <s v="FT (Full time)"/>
    <s v="Practitioner psychologist"/>
    <s v="Health psychologist"/>
    <x v="0"/>
    <s v="Liverpool John Moores University"/>
    <s v="Liverpool John Moores University"/>
    <s v="Kristina Simakova"/>
    <x v="0"/>
  </r>
  <r>
    <s v="07d9923f-8317-e611-80e2-0050569f10c3"/>
    <x v="462"/>
    <d v="2019-10-28T09:46:24"/>
    <s v="LJM01707 - Professional Doctorate in Health Psychology"/>
    <x v="243"/>
    <s v="PT (Part time)"/>
    <s v="Practitioner psychologist"/>
    <s v="Health psychologist"/>
    <x v="0"/>
    <s v="Liverpool John Moores University"/>
    <s v="Liverpool John Moores University"/>
    <s v="Kristina Simakova"/>
    <x v="0"/>
  </r>
  <r>
    <s v="0566ce98-8317-e611-80e2-0050569f10c3"/>
    <x v="463"/>
    <d v="2019-09-13T12:42:01"/>
    <s v="LJM01708 - Professional Doctorate in Sport and Exercise Psychology"/>
    <x v="244"/>
    <s v="FT (Full time)"/>
    <s v="Practitioner psychologist"/>
    <s v="Sport and exercise psychologist"/>
    <x v="0"/>
    <s v="Liverpool John Moores University"/>
    <s v="Liverpool John Moores University"/>
    <s v="Kristina Simakova"/>
    <x v="0"/>
  </r>
  <r>
    <s v="b957c6dc-8317-e611-80e2-0050569f10c3"/>
    <x v="464"/>
    <d v="2019-09-13T12:42:01"/>
    <s v="LJM01709 - Professional Doctorate in Sport and Exercise Psychology"/>
    <x v="244"/>
    <s v="PT (Part time)"/>
    <s v="Practitioner psychologist"/>
    <s v="Sport and exercise psychologist"/>
    <x v="0"/>
    <s v="Liverpool John Moores University"/>
    <s v="Liverpool John Moores University"/>
    <s v="Kristina Simakova"/>
    <x v="0"/>
  </r>
  <r>
    <s v="fbc80bd5-e2fc-e611-80e8-0050569f10c3"/>
    <x v="465"/>
    <d v="2019-12-04T16:00:04"/>
    <s v="LJM01815 - BSc (Hons) Paramedic Science"/>
    <x v="11"/>
    <s v="FT (Full time)"/>
    <s v="Paramedic"/>
    <s v=""/>
    <x v="0"/>
    <s v="Liverpool John Moores University"/>
    <s v="Liverpool John Moores University"/>
    <s v="John Archibald"/>
    <x v="0"/>
  </r>
  <r>
    <s v="50917ecb-5181-e911-811f-0050569f10c3"/>
    <x v="466"/>
    <d v="2019-09-24T17:32:23"/>
    <s v="LJM02191 - BSc (Hons) Healthcare Science Practitioner (Biomedical Science) Degree Apprenticeship"/>
    <x v="245"/>
    <s v="WBL (Work based learning)"/>
    <s v="Biomedical scientist"/>
    <s v=""/>
    <x v="0"/>
    <s v="Liverpool John Moores University"/>
    <s v="Liverpool John Moores University"/>
    <s v="Sagitta Fernando"/>
    <x v="0"/>
  </r>
  <r>
    <s v="35105af8-8dc1-e411-80cf-0050569f10c3"/>
    <x v="467"/>
    <d v="2020-05-11T16:43:06"/>
    <s v="LMU00642 - Non-Medical Prescribing for Allied Health Professions"/>
    <x v="246"/>
    <s v="PT (Part time)"/>
    <s v=""/>
    <s v=""/>
    <x v="1"/>
    <s v="Leeds Beckett University"/>
    <s v="Leeds Beckett University"/>
    <s v="Education officers"/>
    <x v="0"/>
  </r>
  <r>
    <s v="37105af8-8dc1-e411-80cf-0050569f10c3"/>
    <x v="468"/>
    <d v="2020-05-11T16:43:06"/>
    <s v="LMU00643 - Non-Medical Prescribing for Allied Health Professions"/>
    <x v="246"/>
    <s v="PT (Part time)"/>
    <s v=""/>
    <s v=""/>
    <x v="2"/>
    <s v="Leeds Beckett University"/>
    <s v="Leeds Beckett University"/>
    <s v="Education officers"/>
    <x v="0"/>
  </r>
  <r>
    <s v="b1105af8-8dc1-e411-80cf-0050569f10c3"/>
    <x v="469"/>
    <d v="2020-08-21T18:08:13"/>
    <s v="LMU00704 - BSc (Hons) Dietetics"/>
    <x v="126"/>
    <s v="FT (Full time)"/>
    <s v="Dietitian"/>
    <s v=""/>
    <x v="0"/>
    <s v="Leeds Beckett University"/>
    <s v="Leeds Beckett University"/>
    <s v="Education officers"/>
    <x v="0"/>
  </r>
  <r>
    <s v="b3105af8-8dc1-e411-80cf-0050569f10c3"/>
    <x v="470"/>
    <d v="2020-06-17T10:47:01"/>
    <s v="LMU00705 - BSc (Hons) Physiotherapy"/>
    <x v="43"/>
    <s v="FT (Full time)"/>
    <s v="Physiotherapist"/>
    <s v=""/>
    <x v="0"/>
    <s v="Leeds Beckett University"/>
    <s v="Leeds Beckett University"/>
    <s v="Education officers"/>
    <x v="0"/>
  </r>
  <r>
    <s v="b5105af8-8dc1-e411-80cf-0050569f10c3"/>
    <x v="471"/>
    <d v="2020-07-31T14:46:15"/>
    <s v="LMU00706 - MA Art Psychotherapy Practice"/>
    <x v="247"/>
    <s v="FT (Full time)"/>
    <s v="Arts therapist"/>
    <s v="Art therapy"/>
    <x v="0"/>
    <s v="Leeds Beckett University"/>
    <s v="Leeds Beckett University"/>
    <s v="Education officers"/>
    <x v="0"/>
  </r>
  <r>
    <s v="b7105af8-8dc1-e411-80cf-0050569f10c3"/>
    <x v="472"/>
    <d v="2020-07-31T14:46:15"/>
    <s v="LMU00707 - MA Art Psychotherapy Practice"/>
    <x v="247"/>
    <s v="PT (Part time)"/>
    <s v="Arts therapist"/>
    <s v="Art therapy"/>
    <x v="0"/>
    <s v="Leeds Beckett University"/>
    <s v="Leeds Beckett University"/>
    <s v="Education officers"/>
    <x v="0"/>
  </r>
  <r>
    <s v="b9105af8-8dc1-e411-80cf-0050569f10c3"/>
    <x v="473"/>
    <d v="2020-06-17T10:47:01"/>
    <s v="LMU00708 - MSc Occupational Therapy (Pre-registration)"/>
    <x v="81"/>
    <s v="FT (Full time)"/>
    <s v="Occupational therapist"/>
    <s v=""/>
    <x v="0"/>
    <s v="Leeds Beckett University"/>
    <s v="Leeds Beckett University"/>
    <s v="Education officers"/>
    <x v="0"/>
  </r>
  <r>
    <s v="bb105af8-8dc1-e411-80cf-0050569f10c3"/>
    <x v="474"/>
    <d v="2020-06-17T10:47:02"/>
    <s v="LMU00709 - MSc Physiotherapy (Pre-registration)"/>
    <x v="47"/>
    <s v="FT (Full time)"/>
    <s v="Physiotherapist"/>
    <s v=""/>
    <x v="0"/>
    <s v="Leeds Beckett University"/>
    <s v="Leeds Beckett University"/>
    <s v="Education officers"/>
    <x v="0"/>
  </r>
  <r>
    <s v="bd105af8-8dc1-e411-80cf-0050569f10c3"/>
    <x v="475"/>
    <d v="2020-08-27T17:21:34"/>
    <s v="LMU00710 - Pg Dip Dietetics"/>
    <x v="121"/>
    <s v="FT (Full time)"/>
    <s v="Dietitian"/>
    <s v=""/>
    <x v="0"/>
    <s v="Leeds Beckett University"/>
    <s v="Leeds Beckett University"/>
    <s v="Education officers"/>
    <x v="1"/>
  </r>
  <r>
    <s v="c9105af8-8dc1-e411-80cf-0050569f10c3"/>
    <x v="476"/>
    <d v="2020-06-17T10:47:01"/>
    <s v="LMU00716 - Pg Dip Occupational Therapy"/>
    <x v="90"/>
    <s v="FT (Full time)"/>
    <s v="Occupational therapist"/>
    <s v=""/>
    <x v="0"/>
    <s v="Leeds Beckett University"/>
    <s v="Leeds Beckett University"/>
    <s v="Education officers"/>
    <x v="0"/>
  </r>
  <r>
    <s v="cd105af8-8dc1-e411-80cf-0050569f10c3"/>
    <x v="477"/>
    <d v="2020-06-17T10:47:02"/>
    <s v="LMU00718 - Pg Dip Physiotherapy"/>
    <x v="248"/>
    <s v="FT (Full time)"/>
    <s v="Physiotherapist"/>
    <s v=""/>
    <x v="0"/>
    <s v="Leeds Beckett University"/>
    <s v="Leeds Beckett University"/>
    <s v="Education officers"/>
    <x v="0"/>
  </r>
  <r>
    <s v="d3105af8-8dc1-e411-80cf-0050569f10c3"/>
    <x v="478"/>
    <d v="2020-04-16T16:57:39"/>
    <s v="LMU00721 - BSc (Hons) Speech and Language Therapy"/>
    <x v="34"/>
    <s v="FT (Full time)"/>
    <s v="Speech and language therapist"/>
    <s v=""/>
    <x v="0"/>
    <s v="Leeds Beckett University"/>
    <s v="Leeds Beckett University"/>
    <s v="Education officers"/>
    <x v="0"/>
  </r>
  <r>
    <s v="5ccc4c0b-d0fa-e711-80f8-0050569f10c3"/>
    <x v="479"/>
    <d v="2020-08-26T14:04:29"/>
    <s v="LMU01978 - MSc Dietetics"/>
    <x v="36"/>
    <s v="FT (Full time)"/>
    <s v="Dietitian"/>
    <s v=""/>
    <x v="0"/>
    <s v="Leeds Beckett University"/>
    <s v="Leeds Beckett University"/>
    <s v="Sagitta Fernando"/>
    <x v="0"/>
  </r>
  <r>
    <s v="95ba4894-6c28-e811-80fa-0050569f10c3"/>
    <x v="480"/>
    <d v="2019-03-08T10:06:31"/>
    <s v="LMU02016 - MSc Speech and Language Therapy"/>
    <x v="39"/>
    <s v="FT (Full time)"/>
    <s v="Speech and language therapist"/>
    <s v=""/>
    <x v="0"/>
    <s v="Leeds Beckett University"/>
    <s v="Leeds Beckett University"/>
    <s v="John Archibald"/>
    <x v="0"/>
  </r>
  <r>
    <s v="e4922c32-6e28-e811-80fa-0050569f10c3"/>
    <x v="481"/>
    <d v="2019-03-08T10:06:27"/>
    <s v="LMU02017 - MSc Speech and Language Therapy"/>
    <x v="39"/>
    <s v="PT (Part time)"/>
    <s v="Speech and language therapist"/>
    <s v=""/>
    <x v="0"/>
    <s v="Leeds Beckett University"/>
    <s v="Leeds Beckett University"/>
    <s v="John Archibald"/>
    <x v="0"/>
  </r>
  <r>
    <s v="998545e8-e701-e911-8118-0050569f10c3"/>
    <x v="482"/>
    <d v="2019-09-24T16:13:19"/>
    <s v="LMU02125 - BSc (Hons) Occupational Therapy"/>
    <x v="42"/>
    <s v="FT (Full time)"/>
    <s v="Occupational therapist"/>
    <s v=""/>
    <x v="0"/>
    <s v="Leeds Beckett University"/>
    <s v="Leeds Beckett University"/>
    <s v="Sagitta Fernando"/>
    <x v="0"/>
  </r>
  <r>
    <s v="549dc892-9157-e911-811c-0050569f10c3"/>
    <x v="483"/>
    <d v="2020-04-16T16:57:39"/>
    <s v="LMU02169 - BSc (Hons) Speech and Language Therapy"/>
    <x v="34"/>
    <s v="PT (Part time)"/>
    <s v="Speech and language therapist"/>
    <s v=""/>
    <x v="0"/>
    <s v="Leeds Beckett University"/>
    <s v="Leeds Beckett University"/>
    <s v="Ann Faulkner"/>
    <x v="0"/>
  </r>
  <r>
    <s v="c3105af8-8dc1-e411-80cf-0050569f10c3"/>
    <x v="484"/>
    <d v="2020-07-06T09:27:23"/>
    <s v="LOM00713 - BSc (Hons) Dietetics and Nutrition"/>
    <x v="249"/>
    <s v="FT (Full time)"/>
    <s v="Dietitian"/>
    <s v=""/>
    <x v="0"/>
    <s v="London Metropolitan University"/>
    <s v="London Metropolitan University"/>
    <s v="Education officers"/>
    <x v="0"/>
  </r>
  <r>
    <s v="c7105af8-8dc1-e411-80cf-0050569f10c3"/>
    <x v="485"/>
    <d v="2020-07-06T09:27:23"/>
    <s v="LOM00715 - MSc Dietetics and Nutrition"/>
    <x v="250"/>
    <s v="FT (Full time)"/>
    <s v="Dietitian"/>
    <s v=""/>
    <x v="0"/>
    <s v="London Metropolitan University"/>
    <s v="London Metropolitan University"/>
    <s v="Education officers"/>
    <x v="0"/>
  </r>
  <r>
    <s v="cb105af8-8dc1-e411-80cf-0050569f10c3"/>
    <x v="486"/>
    <d v="2020-07-06T09:27:23"/>
    <s v="LOM00717 - Post Graduate Diploma Dietetics and Nutrition (Pre-registration)"/>
    <x v="251"/>
    <s v="FT (Full time)"/>
    <s v="Dietitian"/>
    <s v=""/>
    <x v="0"/>
    <s v="London Metropolitan University"/>
    <s v="London Metropolitan University"/>
    <s v="Education officers"/>
    <x v="0"/>
  </r>
  <r>
    <s v="d1105af8-8dc1-e411-80cf-0050569f10c3"/>
    <x v="487"/>
    <d v="2019-04-29T12:09:23"/>
    <s v="LOM00720 - Professional Doctorate in Counselling Psychology"/>
    <x v="106"/>
    <s v="PT (Part time)"/>
    <s v="Practitioner psychologist"/>
    <s v="Counselling psychologist"/>
    <x v="0"/>
    <s v="London Metropolitan University"/>
    <s v="London Metropolitan University"/>
    <s v="Education officers"/>
    <x v="0"/>
  </r>
  <r>
    <s v="f7105af8-8dc1-e411-80cf-0050569f10c3"/>
    <x v="488"/>
    <d v="2019-01-30T15:44:01"/>
    <s v="LOM00739 - Professional Doctorate in Health Psychology"/>
    <x v="243"/>
    <s v="FT (Full time)"/>
    <s v="Practitioner psychologist"/>
    <s v="Health psychologist"/>
    <x v="0"/>
    <s v="London Metropolitan University"/>
    <s v="London Metropolitan University"/>
    <s v="Education officers"/>
    <x v="1"/>
  </r>
  <r>
    <s v="f9105af8-8dc1-e411-80cf-0050569f10c3"/>
    <x v="489"/>
    <d v="2019-01-30T15:44:01"/>
    <s v="LOM00740 - Professional Doctorate in Health Psychology"/>
    <x v="243"/>
    <s v="PT (Part time)"/>
    <s v="Practitioner psychologist"/>
    <s v="Health psychologist"/>
    <x v="0"/>
    <s v="London Metropolitan University"/>
    <s v="London Metropolitan University"/>
    <s v="Education officers"/>
    <x v="1"/>
  </r>
  <r>
    <s v="03115af8-8dc1-e411-80cf-0050569f10c3"/>
    <x v="490"/>
    <d v="2019-04-29T12:09:23"/>
    <s v="LOM00745 - Professional Doctorate in Counselling Psychology"/>
    <x v="106"/>
    <s v="FT (Full time)"/>
    <s v="Practitioner psychologist"/>
    <s v="Counselling psychologist"/>
    <x v="0"/>
    <s v="London Metropolitan University"/>
    <s v="London Metropolitan University"/>
    <s v="Education officers"/>
    <x v="0"/>
  </r>
  <r>
    <s v="7967d215-b3d5-e711-80f1-0050569f10c3"/>
    <x v="491"/>
    <d v="2020-07-06T09:27:23"/>
    <s v="LOM01940 - BSc (Hons) Dietetics"/>
    <x v="126"/>
    <s v="FT (Full time)"/>
    <s v="Dietitian"/>
    <s v=""/>
    <x v="0"/>
    <s v="London Metropolitan University"/>
    <s v="London Metropolitan University"/>
    <s v="Kristina Simakova"/>
    <x v="0"/>
  </r>
  <r>
    <s v="f1105af8-8dc1-e411-80cf-0050569f10c3"/>
    <x v="492"/>
    <d v="2020-02-13T11:24:40"/>
    <s v="LSB00736 - Postgraduate Certificate in Non-Medical Prescribing"/>
    <x v="88"/>
    <s v="PT (Part time)"/>
    <s v=""/>
    <s v=""/>
    <x v="1"/>
    <s v="London South Bank University"/>
    <s v="London South Bank University"/>
    <s v="Education administrators"/>
    <x v="0"/>
  </r>
  <r>
    <s v="915352fe-8dc1-e411-80cf-0050569f10c3"/>
    <x v="493"/>
    <d v="2020-04-16T10:23:05"/>
    <s v="LSB00754 - BSc (Hons) Operating Department Practice"/>
    <x v="15"/>
    <s v="FT (Full time)"/>
    <s v="Operating department practitioner"/>
    <s v=""/>
    <x v="0"/>
    <s v="London South Bank University"/>
    <s v="London South Bank University"/>
    <s v="Education administrators"/>
    <x v="0"/>
  </r>
  <r>
    <s v="935352fe-8dc1-e411-80cf-0050569f10c3"/>
    <x v="494"/>
    <d v="2020-02-13T11:24:40"/>
    <s v="LSB00755 - Non-Medical Prescribing V300 Independent Prescribing (for PH, CH, TRad and PA)  "/>
    <x v="252"/>
    <s v="PT (Part time)"/>
    <s v=""/>
    <s v=""/>
    <x v="1"/>
    <s v="London South Bank University"/>
    <s v="London South Bank University"/>
    <s v="Education administrators"/>
    <x v="0"/>
  </r>
  <r>
    <s v="d2af9931-8ec1-e411-80cf-0050569f10c3"/>
    <x v="495"/>
    <d v="2020-02-14T17:12:11"/>
    <s v="LSB01085 - BSc (Hons) Diagnostic Radiography"/>
    <x v="21"/>
    <s v="PT (Part time)"/>
    <s v="Radiographer"/>
    <s v="Diagnostic radiographer"/>
    <x v="0"/>
    <s v="London South Bank University"/>
    <s v="London South Bank University"/>
    <s v="Education administrators"/>
    <x v="0"/>
  </r>
  <r>
    <s v="d4af9931-8ec1-e411-80cf-0050569f10c3"/>
    <x v="496"/>
    <d v="2020-02-14T17:12:11"/>
    <s v="LSB01086 - BSc (Hons) Diagnostic Radiography"/>
    <x v="21"/>
    <s v="FT (Full time)"/>
    <s v="Radiographer"/>
    <s v="Diagnostic radiographer"/>
    <x v="0"/>
    <s v="London South Bank University"/>
    <s v="London South Bank University"/>
    <s v="Education administrators"/>
    <x v="0"/>
  </r>
  <r>
    <s v="d6af9931-8ec1-e411-80cf-0050569f10c3"/>
    <x v="497"/>
    <d v="2020-02-14T17:12:17"/>
    <s v="LSB01087 - BSc (Hons) Occupational Therapy"/>
    <x v="42"/>
    <s v="PT (Part time)"/>
    <s v="Occupational therapist"/>
    <s v=""/>
    <x v="0"/>
    <s v="London South Bank University"/>
    <s v="London South Bank University"/>
    <s v="Education administrators"/>
    <x v="0"/>
  </r>
  <r>
    <s v="d8af9931-8ec1-e411-80cf-0050569f10c3"/>
    <x v="498"/>
    <d v="2020-02-14T17:12:17"/>
    <s v="LSB01088 - BSc (Hons) Occupational Therapy"/>
    <x v="42"/>
    <s v="WBL (Work based learning)"/>
    <s v="Occupational therapist"/>
    <s v=""/>
    <x v="0"/>
    <s v="London South Bank University"/>
    <s v="London South Bank University"/>
    <s v="Education administrators"/>
    <x v="0"/>
  </r>
  <r>
    <s v="e0af9931-8ec1-e411-80cf-0050569f10c3"/>
    <x v="499"/>
    <d v="2020-02-13T11:24:40"/>
    <s v="LSB01092 - Non-Medical Prescribing V300 Supplementary Prescribing (for DRad and DT)  "/>
    <x v="253"/>
    <s v="PT (Part time)"/>
    <s v=""/>
    <s v=""/>
    <x v="2"/>
    <s v="London South Bank University"/>
    <s v="London South Bank University"/>
    <s v="Education administrators"/>
    <x v="0"/>
  </r>
  <r>
    <s v="e2af9931-8ec1-e411-80cf-0050569f10c3"/>
    <x v="500"/>
    <d v="2020-02-14T17:12:17"/>
    <s v="LSB01093 - BSc (Hons) Occupational Therapy"/>
    <x v="42"/>
    <s v="FT (Full time)"/>
    <s v="Occupational therapist"/>
    <s v=""/>
    <x v="0"/>
    <s v="London South Bank University"/>
    <s v="London South Bank University"/>
    <s v="Education administrators"/>
    <x v="0"/>
  </r>
  <r>
    <s v="e4af9931-8ec1-e411-80cf-0050569f10c3"/>
    <x v="501"/>
    <d v="2020-02-14T17:12:17"/>
    <s v="LSB01094 - Pg Dip Occupational Therapy"/>
    <x v="90"/>
    <s v="FT (Full time)"/>
    <s v="Occupational therapist"/>
    <s v=""/>
    <x v="0"/>
    <s v="London South Bank University"/>
    <s v="London South Bank University"/>
    <s v="Education administrators"/>
    <x v="0"/>
  </r>
  <r>
    <s v="e6af9931-8ec1-e411-80cf-0050569f10c3"/>
    <x v="502"/>
    <d v="2020-02-14T10:46:12"/>
    <s v="LSB01095 - Pg Dip Therapeutic Radiography"/>
    <x v="254"/>
    <s v="FT (Full time)"/>
    <s v="Radiographer"/>
    <s v="Therapeutic radiographer"/>
    <x v="0"/>
    <s v="London South Bank University"/>
    <s v="London South Bank University"/>
    <s v="Education administrators"/>
    <x v="0"/>
  </r>
  <r>
    <s v="e8af9931-8ec1-e411-80cf-0050569f10c3"/>
    <x v="503"/>
    <d v="2020-02-14T10:46:12"/>
    <s v="LSB01096 - BSc (Hons) Therapeutic Radiography"/>
    <x v="255"/>
    <s v="FT (Full time)"/>
    <s v="Radiographer"/>
    <s v="Therapeutic radiographer"/>
    <x v="0"/>
    <s v="London South Bank University"/>
    <s v="London South Bank University"/>
    <s v="Education administrators"/>
    <x v="0"/>
  </r>
  <r>
    <s v="ecc61fdf-13b9-e511-80dc-0050569f10c3"/>
    <x v="504"/>
    <d v="2020-02-14T10:46:12"/>
    <s v="LSB01661 - MSc Therapeutic Radiography"/>
    <x v="256"/>
    <s v="FT (Full time)"/>
    <s v="Radiographer"/>
    <s v="Therapeutic radiographer"/>
    <x v="0"/>
    <s v="London South Bank University"/>
    <s v="London South Bank University"/>
    <s v="John Archibald"/>
    <x v="0"/>
  </r>
  <r>
    <s v="8bb777b8-3bb9-e511-80dc-0050569f10c3"/>
    <x v="505"/>
    <d v="2020-02-14T17:12:17"/>
    <s v="LSB01662 - MSc Occupational Therapy"/>
    <x v="112"/>
    <s v="FT (Full time)"/>
    <s v="Occupational therapist"/>
    <s v=""/>
    <x v="0"/>
    <s v="London South Bank University"/>
    <s v="London South Bank University"/>
    <s v="John Archibald"/>
    <x v="0"/>
  </r>
  <r>
    <s v="9cb9c5ef-667a-e611-80e5-0050569f10c3"/>
    <x v="506"/>
    <d v="2020-04-21T14:54:49"/>
    <s v="LSB01743 - BSc (Hons) Physiotherapy"/>
    <x v="43"/>
    <s v="FT (Full time)"/>
    <s v="Physiotherapist"/>
    <s v=""/>
    <x v="0"/>
    <s v="London South Bank University"/>
    <s v="London South Bank University"/>
    <s v="Kristina Simakova"/>
    <x v="0"/>
  </r>
  <r>
    <s v="29edcbb9-677a-e611-80e5-0050569f10c3"/>
    <x v="507"/>
    <d v="2020-04-21T14:54:49"/>
    <s v="LSB01744 - MSc Physiotherapy (Pre-registration)"/>
    <x v="47"/>
    <s v="FTA (Full time accelerated)"/>
    <s v="Physiotherapist"/>
    <s v=""/>
    <x v="0"/>
    <s v="London South Bank University"/>
    <s v="London South Bank University"/>
    <s v="Kristina Simakova"/>
    <x v="0"/>
  </r>
  <r>
    <s v="ea2b44b2-687a-e611-80e5-0050569f10c3"/>
    <x v="508"/>
    <d v="2020-04-21T14:54:49"/>
    <s v="LSB01745 - Integrated Masters in Physiotherapy - MPhysio"/>
    <x v="257"/>
    <s v="FT (Full time)"/>
    <s v="Physiotherapist"/>
    <s v=""/>
    <x v="0"/>
    <s v="London South Bank University"/>
    <s v="London South Bank University"/>
    <s v="Kristina Simakova"/>
    <x v="0"/>
  </r>
  <r>
    <s v="0267df2a-ee61-ea11-8138-0050569f10c3"/>
    <x v="509"/>
    <d v="2020-08-14T17:19:52"/>
    <s v="LSB02353 - BSc (Hons) Operating Department Practice Apprenticeship"/>
    <x v="258"/>
    <s v="WBL (Work based learning)"/>
    <s v="Operating department practitioner"/>
    <s v=""/>
    <x v="0"/>
    <s v="London South Bank University"/>
    <s v="London South Bank University"/>
    <s v="Ann Faulkner"/>
    <x v="0"/>
  </r>
  <r>
    <s v="9d5352fe-8dc1-e411-80cf-0050569f10c3"/>
    <x v="510"/>
    <d v="2020-07-29T12:49:16"/>
    <s v="MAN00760 - Doctorate in Clinical Psychology (ClinPsyD)"/>
    <x v="219"/>
    <s v="FT (Full time)"/>
    <s v="Practitioner psychologist"/>
    <s v="Clinical psychologist"/>
    <x v="0"/>
    <s v="University of Manchester"/>
    <s v="University of Manchester"/>
    <s v="Education officers"/>
    <x v="0"/>
  </r>
  <r>
    <s v="9f5352fe-8dc1-e411-80cf-0050569f10c3"/>
    <x v="511"/>
    <d v="2020-07-28T15:42:15"/>
    <s v="MAN00761 - Educational and Child Psychology (D.Ed.Ch.Psychol)"/>
    <x v="259"/>
    <s v="FT (Full time)"/>
    <s v="Practitioner psychologist"/>
    <s v="Educational psychologist"/>
    <x v="0"/>
    <s v="University of Manchester"/>
    <s v="University of Manchester"/>
    <s v="Education officers"/>
    <x v="0"/>
  </r>
  <r>
    <s v="b35352fe-8dc1-e411-80cf-0050569f10c3"/>
    <x v="512"/>
    <d v="2019-07-09T11:44:43"/>
    <s v="MAN00771 - Doctorate in Counselling Psychology"/>
    <x v="260"/>
    <s v="FT (Full time)"/>
    <s v="Practitioner psychologist"/>
    <s v="Counselling psychologist"/>
    <x v="0"/>
    <s v="University of Manchester"/>
    <s v="University of Manchester"/>
    <s v="Education officers"/>
    <x v="0"/>
  </r>
  <r>
    <s v="b95352fe-8dc1-e411-80cf-0050569f10c3"/>
    <x v="513"/>
    <d v="2020-07-02T09:14:36"/>
    <s v="MAN00774 - BSc (Hons) Healthcare Science (Audiology)"/>
    <x v="17"/>
    <s v="FT (Full time)"/>
    <s v="Hearing aid dispenser"/>
    <s v=""/>
    <x v="0"/>
    <s v="University of Manchester"/>
    <s v="University of Manchester"/>
    <s v="Education officers"/>
    <x v="0"/>
  </r>
  <r>
    <s v="c15352fe-8dc1-e411-80cf-0050569f10c3"/>
    <x v="514"/>
    <d v="2019-08-14T09:56:55"/>
    <s v="MAN00778 - MSc Audiology (with clinical competency certificate - CCC)"/>
    <x v="261"/>
    <s v="FT (Full time)"/>
    <s v="Hearing aid dispenser"/>
    <s v=""/>
    <x v="0"/>
    <s v="University of Manchester"/>
    <s v="University of Manchester"/>
    <s v="Education officers"/>
    <x v="0"/>
  </r>
  <r>
    <s v="c35352fe-8dc1-e411-80cf-0050569f10c3"/>
    <x v="515"/>
    <d v="2019-08-14T09:56:55"/>
    <s v="MAN00779 - Pg Dip Audiology (with clinical competency certificate - CCC)"/>
    <x v="262"/>
    <s v="FT (Full time)"/>
    <s v="Hearing aid dispenser"/>
    <s v=""/>
    <x v="0"/>
    <s v="University of Manchester"/>
    <s v="University of Manchester"/>
    <s v="Education officers"/>
    <x v="0"/>
  </r>
  <r>
    <s v="c5698e43-8ec1-e411-80cf-0050569f10c3"/>
    <x v="516"/>
    <d v="2019-07-11T14:38:59"/>
    <s v="MAN01380 - BSc (Hons) Speech and Language Therapy"/>
    <x v="34"/>
    <s v="FT (Full time)"/>
    <s v="Speech and language therapist"/>
    <s v=""/>
    <x v="0"/>
    <s v="University of Manchester"/>
    <s v="University of Manchester"/>
    <s v="Education officers"/>
    <x v="1"/>
  </r>
  <r>
    <s v="ab4e6257-11a1-e611-80e6-0050569f10c3"/>
    <x v="517"/>
    <d v="2019-07-11T14:38:59"/>
    <s v="MAN01766 - Masters in Speech and Language Therapy"/>
    <x v="263"/>
    <s v="FT (Full time)"/>
    <s v="Speech and language therapist"/>
    <s v=""/>
    <x v="0"/>
    <s v="University of Manchester"/>
    <s v="University of Manchester"/>
    <s v="Sagitta Fernando"/>
    <x v="0"/>
  </r>
  <r>
    <s v="3136d313-d6c3-e711-80f1-0050569f10c3"/>
    <x v="518"/>
    <d v="2019-07-11T14:38:59"/>
    <s v="MAN01923 - BSc (Hons) Speech and Language Therapy"/>
    <x v="34"/>
    <s v="FT (Full time)"/>
    <s v="Speech and language therapist"/>
    <s v=""/>
    <x v="0"/>
    <s v="University of Manchester"/>
    <s v="University of Manchester"/>
    <s v="Kristina Simakova"/>
    <x v="0"/>
  </r>
  <r>
    <s v="c55352fe-8dc1-e411-80cf-0050569f10c3"/>
    <x v="519"/>
    <d v="2020-05-18T14:38:39"/>
    <s v="MET00780 - Doctorate in Counselling Psychology and Psychotherapy by Professional Studies (DCPsych)"/>
    <x v="264"/>
    <s v="PT (Part time)"/>
    <s v="Practitioner psychologist"/>
    <s v="Counselling psychologist"/>
    <x v="0"/>
    <s v="Metanoia Institute"/>
    <s v="Middlesex University"/>
    <s v="Education administrators"/>
    <x v="0"/>
  </r>
  <r>
    <s v="0b5452fe-8dc1-e411-80cf-0050569f10c3"/>
    <x v="520"/>
    <d v="2020-08-24T18:01:25"/>
    <s v="MID00815 - BSc (Hons) Applied Biomedical Science"/>
    <x v="0"/>
    <s v="FT (Full time)"/>
    <s v="Biomedical scientist"/>
    <s v=""/>
    <x v="0"/>
    <s v="Middlesex University"/>
    <s v="Middlesex University"/>
    <s v="Education administrators"/>
    <x v="0"/>
  </r>
  <r>
    <s v="d55352fe-8dc1-e411-80cf-0050569f10c3"/>
    <x v="521"/>
    <d v="2019-05-01T11:59:24"/>
    <s v="MMU00788 - BSc (Hons) Physiotherapy"/>
    <x v="43"/>
    <s v="FT (Full time)"/>
    <s v="Physiotherapist"/>
    <s v=""/>
    <x v="0"/>
    <s v="Manchester Metropolitan University"/>
    <s v="Manchester Metropolitan University"/>
    <s v="Education officers"/>
    <x v="0"/>
  </r>
  <r>
    <s v="db5352fe-8dc1-e411-80cf-0050569f10c3"/>
    <x v="522"/>
    <d v="2019-11-21T10:26:35"/>
    <s v="MMU00791 - BSc (Hons) Psychology and Speech Pathology"/>
    <x v="265"/>
    <s v="FT (Full time)"/>
    <s v="Speech and language therapist"/>
    <s v=""/>
    <x v="0"/>
    <s v="Manchester Metropolitan University"/>
    <s v="Manchester Metropolitan University"/>
    <s v="Education officers"/>
    <x v="1"/>
  </r>
  <r>
    <s v="dd5352fe-8dc1-e411-80cf-0050569f10c3"/>
    <x v="523"/>
    <d v="2020-03-20T11:38:42"/>
    <s v="MMU00792 - BSc (Hons) Speech Pathology and Therapy"/>
    <x v="266"/>
    <s v="FT (Full time)"/>
    <s v="Speech and language therapist"/>
    <s v=""/>
    <x v="0"/>
    <s v="Manchester Metropolitan University"/>
    <s v="Manchester Metropolitan University"/>
    <s v="Education officers"/>
    <x v="1"/>
  </r>
  <r>
    <s v="df5352fe-8dc1-e411-80cf-0050569f10c3"/>
    <x v="524"/>
    <d v="2020-04-27T15:07:40"/>
    <s v="MMU00793 - MSc Physiotherapy (Pre-registration)"/>
    <x v="47"/>
    <s v="FT (Full time)"/>
    <s v="Physiotherapist"/>
    <s v=""/>
    <x v="0"/>
    <s v="Manchester Metropolitan University"/>
    <s v="Manchester Metropolitan University"/>
    <s v="Education officers"/>
    <x v="0"/>
  </r>
  <r>
    <s v="e15352fe-8dc1-e411-80cf-0050569f10c3"/>
    <x v="525"/>
    <d v="2019-05-01T11:59:22"/>
    <s v="MMU00794 - Non-Medical Prescribing"/>
    <x v="97"/>
    <s v="PT (Part time)"/>
    <s v=""/>
    <s v=""/>
    <x v="2"/>
    <s v="Manchester Metropolitan University"/>
    <s v="Manchester Metropolitan University"/>
    <s v="Education officers"/>
    <x v="0"/>
  </r>
  <r>
    <s v="e35352fe-8dc1-e411-80cf-0050569f10c3"/>
    <x v="526"/>
    <d v="2020-03-05T10:02:16"/>
    <s v="MMU00795 - BSc (Hons) Healthcare Sciences - Life Sciences (Blood Sciences)"/>
    <x v="267"/>
    <s v="FT (Full time)"/>
    <s v="Biomedical scientist"/>
    <s v=""/>
    <x v="0"/>
    <s v="Manchester Metropolitan University"/>
    <s v="Manchester Metropolitan University"/>
    <s v="Education officers"/>
    <x v="1"/>
  </r>
  <r>
    <s v="e75352fe-8dc1-e411-80cf-0050569f10c3"/>
    <x v="527"/>
    <d v="2020-03-05T10:02:16"/>
    <s v="MMU00797 - BSc (Hons) Healthcare Sciences - Life Sciences (Cellular Sciences)"/>
    <x v="268"/>
    <s v="FT (Full time)"/>
    <s v="Biomedical scientist"/>
    <s v=""/>
    <x v="0"/>
    <s v="Manchester Metropolitan University"/>
    <s v="Manchester Metropolitan University"/>
    <s v="Education officers"/>
    <x v="1"/>
  </r>
  <r>
    <s v="eb5352fe-8dc1-e411-80cf-0050569f10c3"/>
    <x v="528"/>
    <d v="2020-03-05T10:02:16"/>
    <s v="MMU00799 - BSc (Hons) Healthcare Sciences - Life Sciences (Genetic Sciences)"/>
    <x v="269"/>
    <s v="FT (Full time)"/>
    <s v="Biomedical scientist"/>
    <s v=""/>
    <x v="0"/>
    <s v="Manchester Metropolitan University"/>
    <s v="Manchester Metropolitan University"/>
    <s v="Education officers"/>
    <x v="1"/>
  </r>
  <r>
    <s v="ef5352fe-8dc1-e411-80cf-0050569f10c3"/>
    <x v="529"/>
    <d v="2020-03-05T10:02:16"/>
    <s v="MMU00801 - BSc (Hons) Healthcare Sciences - Life Sciences (Infection Sciences)"/>
    <x v="270"/>
    <s v="FT (Full time)"/>
    <s v="Biomedical scientist"/>
    <s v=""/>
    <x v="0"/>
    <s v="Manchester Metropolitan University"/>
    <s v="Manchester Metropolitan University"/>
    <s v="Education officers"/>
    <x v="1"/>
  </r>
  <r>
    <s v="f35352fe-8dc1-e411-80cf-0050569f10c3"/>
    <x v="530"/>
    <d v="2019-05-01T11:59:22"/>
    <s v="MMU00803 - Non-Medical Prescribing"/>
    <x v="97"/>
    <s v="PT (Part time)"/>
    <s v=""/>
    <s v=""/>
    <x v="1"/>
    <s v="Manchester Metropolitan University"/>
    <s v="Manchester Metropolitan University"/>
    <s v="Education officers"/>
    <x v="0"/>
  </r>
  <r>
    <s v="f55352fe-8dc1-e411-80cf-0050569f10c3"/>
    <x v="531"/>
    <d v="2020-06-26T10:01:00"/>
    <s v="MMU00804 - MSc (Pre-Registration) Speech and Language Therapy"/>
    <x v="271"/>
    <s v="FT (Full time)"/>
    <s v="Speech and language therapist"/>
    <s v=""/>
    <x v="0"/>
    <s v="Manchester Metropolitan University"/>
    <s v="Manchester Metropolitan University"/>
    <s v="Education officers"/>
    <x v="0"/>
  </r>
  <r>
    <s v="bef7b97a-7f27-e811-80fa-0050569f10c3"/>
    <x v="532"/>
    <d v="2020-06-12T13:28:02"/>
    <s v="MMU02014 - MSc Dietetics"/>
    <x v="36"/>
    <s v="FT (Full time)"/>
    <s v="Dietitian"/>
    <s v=""/>
    <x v="0"/>
    <s v="Manchester Metropolitan University"/>
    <s v="Manchester Metropolitan University"/>
    <s v="Sagitta Fernando"/>
    <x v="2"/>
  </r>
  <r>
    <s v="56352020-b090-e811-8103-0050569f10c3"/>
    <x v="533"/>
    <d v="2018-09-20T14:57:01"/>
    <s v="MMU02069 - BSc (Hons) Healthcare Sciences - Life Sciences (Blood Sciences)"/>
    <x v="267"/>
    <s v="WBL (Work based learning)"/>
    <s v="Biomedical scientist"/>
    <s v=""/>
    <x v="0"/>
    <s v="Manchester Metropolitan University"/>
    <s v="Manchester Metropolitan University"/>
    <s v="Sagitta Fernando"/>
    <x v="0"/>
  </r>
  <r>
    <s v="8fe65176-b090-e811-8103-0050569f10c3"/>
    <x v="534"/>
    <d v="2018-09-20T14:56:24"/>
    <s v="MMU02070 - BSc (Hons) Healthcare Sciences - Life Sciences (Cellular Sciences)"/>
    <x v="268"/>
    <s v="WBL (Work based learning)"/>
    <s v="Biomedical scientist"/>
    <s v=""/>
    <x v="0"/>
    <s v="Manchester Metropolitan University"/>
    <s v="Manchester Metropolitan University"/>
    <s v="Sagitta Fernando"/>
    <x v="0"/>
  </r>
  <r>
    <s v="fd7f45a4-b090-e811-8103-0050569f10c3"/>
    <x v="535"/>
    <d v="2018-09-20T14:52:33"/>
    <s v="MMU02071 - BSc (Hons) Healthcare Sciences - Life Sciences (Infection Sciences)"/>
    <x v="270"/>
    <s v="WBL (Work based learning)"/>
    <s v="Biomedical scientist"/>
    <s v=""/>
    <x v="0"/>
    <s v="Manchester Metropolitan University"/>
    <s v="Manchester Metropolitan University"/>
    <s v="Sagitta Fernando"/>
    <x v="0"/>
  </r>
  <r>
    <s v="d485ded9-b090-e811-8103-0050569f10c3"/>
    <x v="536"/>
    <d v="2018-09-20T14:51:55"/>
    <s v="MMU02072 - BSc (Hons) Healthcare Sciences - Life Sciences (Genetic Sciences)"/>
    <x v="269"/>
    <s v="WBL (Work based learning)"/>
    <s v="Biomedical scientist"/>
    <s v=""/>
    <x v="0"/>
    <s v="Manchester Metropolitan University"/>
    <s v="Manchester Metropolitan University"/>
    <s v="Sagitta Fernando"/>
    <x v="0"/>
  </r>
  <r>
    <s v="b1f66ab4-6c1a-e911-8119-0050569f10c3"/>
    <x v="537"/>
    <d v="2019-04-25T14:37:55"/>
    <s v="MMU02137 - BSc (Hons) Speech and Language Therapy"/>
    <x v="34"/>
    <s v="FT (Full time)"/>
    <s v="Speech and language therapist"/>
    <s v=""/>
    <x v="0"/>
    <s v="Manchester Metropolitan University"/>
    <s v="Manchester Metropolitan University"/>
    <s v="Ann Faulkner"/>
    <x v="0"/>
  </r>
  <r>
    <s v="c53c4108-b2fc-e911-812e-0050569f10c3"/>
    <x v="538"/>
    <d v="2020-01-14T14:14:46"/>
    <s v="MMU02281 - Postgraduate Diploma in Forensic Psychology Practice"/>
    <x v="272"/>
    <s v="FLX (Flexible)"/>
    <s v="Practitioner psychologist"/>
    <s v="Forensic psychologist"/>
    <x v="0"/>
    <s v="Manchester Metropolitan University"/>
    <s v="Manchester Metropolitan University"/>
    <s v="Sagitta Fernando"/>
    <x v="2"/>
  </r>
  <r>
    <s v="8763f3cc-860b-ea11-8130-0050569f10c3"/>
    <x v="539"/>
    <d v="2020-03-05T10:02:16"/>
    <s v="MMU02300 - BSc (Hons) Applied Biomedical Science (ABMS)"/>
    <x v="273"/>
    <s v="FT (Full time)"/>
    <s v="Biomedical scientist"/>
    <s v=""/>
    <x v="0"/>
    <s v="Manchester Metropolitan University"/>
    <s v="Manchester Metropolitan University"/>
    <s v="Alex Stride"/>
    <x v="2"/>
  </r>
  <r>
    <s v="16e29438-870b-ea11-8130-0050569f10c3"/>
    <x v="540"/>
    <d v="2020-03-05T10:02:16"/>
    <s v="MMU02301 - BSc (Hons) Applied Biomedical Science (ABMS)"/>
    <x v="273"/>
    <s v="PT (Part time)"/>
    <s v="Biomedical scientist"/>
    <s v=""/>
    <x v="0"/>
    <s v="Manchester Metropolitan University"/>
    <s v="Manchester Metropolitan University"/>
    <s v="Alex Stride"/>
    <x v="2"/>
  </r>
  <r>
    <s v="173cc37b-3203-e711-80ea-0050569f10c3"/>
    <x v="541"/>
    <d v="2019-01-31T11:04:10"/>
    <s v="MPT01817-Medipro level 6 Paramedic Practice"/>
    <x v="274"/>
    <s v="FT (Full time)"/>
    <s v="Paramedic"/>
    <s v=""/>
    <x v="0"/>
    <s v="Medipro Limited"/>
    <s v="Qualsafe Awards Ltd"/>
    <s v="Kristina Simakova"/>
    <x v="1"/>
  </r>
  <r>
    <s v="075452fe-8dc1-e411-80cf-0050569f10c3"/>
    <x v="542"/>
    <d v="2020-08-26T17:36:27"/>
    <s v="MSP00813 - Postgraduate Certificate in Independent and Supplementary Prescribing"/>
    <x v="275"/>
    <s v="DL (Distance learning)"/>
    <s v=""/>
    <s v=""/>
    <x v="1"/>
    <s v="Medway School of Pharmacy"/>
    <s v="Universities of Greenwich and Kent"/>
    <s v="Education officers"/>
    <x v="0"/>
  </r>
  <r>
    <s v="c4c2933d-8ec1-e411-80cf-0050569f10c3"/>
    <x v="543"/>
    <d v="2020-08-26T17:36:27"/>
    <s v="MSP01274 - Postgraduate Certificate in Supplementary Prescribing"/>
    <x v="276"/>
    <s v="DL (Distance learning)"/>
    <s v=""/>
    <s v=""/>
    <x v="2"/>
    <s v="Medway School of Pharmacy"/>
    <s v="Universities of Greenwich and Kent"/>
    <s v="Education officers"/>
    <x v="0"/>
  </r>
  <r>
    <s v="e2ff66e6-8dc1-e411-80cf-0050569f10c3"/>
    <x v="544"/>
    <d v="2020-08-24T17:38:11"/>
    <s v="NAP00414 - Non Medical Prescribing for Nurses Midwives and Allied Health Professionals"/>
    <x v="277"/>
    <s v="PT (Part time)"/>
    <s v=""/>
    <s v=""/>
    <x v="1"/>
    <s v="Edinburgh Napier University"/>
    <s v="Edinburgh Napier University"/>
    <s v="Education administrators"/>
    <x v="1"/>
  </r>
  <r>
    <s v="26229b93-5807-e811-80f8-0050569f10c3"/>
    <x v="545"/>
    <d v="2019-08-29T11:18:25"/>
    <s v="NAP01990-MSc Pre-Registration in Occupational Therapy"/>
    <x v="278"/>
    <s v="FT (Full time)"/>
    <s v="Occupational therapist"/>
    <s v=""/>
    <x v="0"/>
    <s v="Edinburgh Napier University"/>
    <s v="Edinburgh Napier University"/>
    <s v="Sagitta Fernando"/>
    <x v="0"/>
  </r>
  <r>
    <s v="20c1030a-5907-e811-80f8-0050569f10c3"/>
    <x v="546"/>
    <d v="2019-08-29T11:18:25"/>
    <s v="NAP01991 - MSc Pre-Registration in Physiotherapy"/>
    <x v="279"/>
    <s v="FT (Full time)"/>
    <s v="Physiotherapist"/>
    <s v=""/>
    <x v="0"/>
    <s v="Edinburgh Napier University"/>
    <s v="Edinburgh Napier University"/>
    <s v="Sagitta Fernando"/>
    <x v="0"/>
  </r>
  <r>
    <s v="610ee3cf-c9c0-e811-810c-0050569f10c3"/>
    <x v="547"/>
    <d v="2019-08-29T11:18:25"/>
    <s v="NAP02086-Post Graduate Diploma in Physiotherapy (Pre-Registration)"/>
    <x v="280"/>
    <s v="FT (Full time)"/>
    <s v="Physiotherapist"/>
    <s v=""/>
    <x v="0"/>
    <s v="Edinburgh Napier University"/>
    <s v="Edinburgh Napier University"/>
    <s v="Ann Faulkner"/>
    <x v="0"/>
  </r>
  <r>
    <s v="dced7f4e-cac0-e811-810c-0050569f10c3"/>
    <x v="548"/>
    <d v="2019-08-29T11:18:25"/>
    <s v="NAP02087-Post Graduate Diploma in Occupational Therapy (Pre-Registration)"/>
    <x v="172"/>
    <s v="FT (Full time)"/>
    <s v="Occupational therapist"/>
    <s v=""/>
    <x v="0"/>
    <s v="Edinburgh Napier University"/>
    <s v="Edinburgh Napier University"/>
    <s v="Ann Faulkner"/>
    <x v="0"/>
  </r>
  <r>
    <s v="f03002ca-d7c1-ea11-813d-0050569f10c3"/>
    <x v="549"/>
    <d v="2020-08-10T12:06:26"/>
    <s v="NAP02383 - Independent and Supplementary Prescribing for Healthcare Professionals"/>
    <x v="281"/>
    <s v="PT (Part time)"/>
    <s v=""/>
    <s v=""/>
    <x v="1"/>
    <s v="Edinburgh Napier University"/>
    <s v="Edinburgh Napier University"/>
    <s v="Sagitta Fernando"/>
    <x v="2"/>
  </r>
  <r>
    <s v="3522d9ae-f596-e711-80f1-0050569f10c3"/>
    <x v="550"/>
    <d v="2019-05-01T11:59:21"/>
    <s v="NCD01901 - BSc (Hons) Podiatry"/>
    <x v="50"/>
    <s v="FT (Full time)"/>
    <s v="Chiropodist / podiatrist"/>
    <s v=""/>
    <x v="3"/>
    <s v="New College Durham"/>
    <s v="The Open University"/>
    <s v="Kristina Simakova"/>
    <x v="0"/>
  </r>
  <r>
    <s v="167524b4-fe96-e711-80f1-0050569f10c3"/>
    <x v="551"/>
    <d v="2019-05-01T11:59:22"/>
    <s v="NCD01902 - Certificate in Local Anaesthesia"/>
    <x v="282"/>
    <s v="PT (Part time)"/>
    <s v=""/>
    <s v=""/>
    <x v="6"/>
    <s v="New College Durham"/>
    <s v="The Open University"/>
    <s v="Kristina Simakova"/>
    <x v="0"/>
  </r>
  <r>
    <s v="1fc68d54-ff96-e711-80f1-0050569f10c3"/>
    <x v="552"/>
    <d v="2019-05-01T11:59:21"/>
    <s v="NCD01903 - Prescription Only Medicine Certificate"/>
    <x v="283"/>
    <s v="PT (Part time)"/>
    <s v=""/>
    <s v=""/>
    <x v="7"/>
    <s v="New College Durham"/>
    <s v="The Open University"/>
    <s v="Kristina Simakova"/>
    <x v="0"/>
  </r>
  <r>
    <s v="1f5452fe-8dc1-e411-80cf-0050569f10c3"/>
    <x v="553"/>
    <d v="2019-04-29T12:09:21"/>
    <s v="NCL00825 - Doctorate in Applied Educational Psychology"/>
    <x v="284"/>
    <s v="FT (Full time)"/>
    <s v="Practitioner psychologist"/>
    <s v="Educational psychologist"/>
    <x v="0"/>
    <s v="Newcastle University"/>
    <s v="Newcastle University"/>
    <s v="Education administrators"/>
    <x v="0"/>
  </r>
  <r>
    <s v="255452fe-8dc1-e411-80cf-0050569f10c3"/>
    <x v="554"/>
    <d v="2019-04-29T12:09:31"/>
    <s v="NCL00828 - Doctorate in Clinical Psychology (DClinPsychol)"/>
    <x v="94"/>
    <s v="FT (Full time)"/>
    <s v="Practitioner psychologist"/>
    <s v="Clinical psychologist"/>
    <x v="0"/>
    <s v="Newcastle University"/>
    <s v="Newcastle University"/>
    <s v="Education administrators"/>
    <x v="0"/>
  </r>
  <r>
    <s v="275452fe-8dc1-e411-80cf-0050569f10c3"/>
    <x v="555"/>
    <d v="2019-03-15T10:56:29"/>
    <s v="NCL00829 - MSc Language Pathology"/>
    <x v="285"/>
    <s v="FT (Full time)"/>
    <s v="Speech and language therapist"/>
    <s v=""/>
    <x v="0"/>
    <s v="Newcastle University"/>
    <s v="Newcastle University"/>
    <s v="Education administrators"/>
    <x v="0"/>
  </r>
  <r>
    <s v="295452fe-8dc1-e411-80cf-0050569f10c3"/>
    <x v="556"/>
    <d v="2019-03-15T10:56:29"/>
    <s v="NCL00830 - BSc (Hons) Speech and Language Sciences"/>
    <x v="286"/>
    <s v="FT (Full time)"/>
    <s v="Speech and language therapist"/>
    <s v=""/>
    <x v="0"/>
    <s v="Newcastle University"/>
    <s v="Newcastle University"/>
    <s v="Education administrators"/>
    <x v="1"/>
  </r>
  <r>
    <s v="e0dea25d-701b-e711-80ea-0050569f10c3"/>
    <x v="557"/>
    <d v="2018-07-10T11:43:53"/>
    <s v="NCL01832-Master of Speech and Language Sciences"/>
    <x v="287"/>
    <s v="FT (Full time)"/>
    <s v="Speech and language therapist"/>
    <s v=""/>
    <x v="0"/>
    <s v="Newcastle University"/>
    <s v="Newcastle University"/>
    <s v="Kristina Simakova"/>
    <x v="0"/>
  </r>
  <r>
    <s v="04b2343f-f8ba-e711-80f1-0050569f10c3"/>
    <x v="558"/>
    <d v="2018-07-11T10:44:04"/>
    <s v="NCL01918 - BSc (Hons) Speech and Language Therapy"/>
    <x v="34"/>
    <s v="FT (Full time)"/>
    <s v="Speech and language therapist"/>
    <s v=""/>
    <x v="0"/>
    <s v="Newcastle University"/>
    <s v="Newcastle University"/>
    <s v="Kristina Simakova"/>
    <x v="0"/>
  </r>
  <r>
    <s v="912cd0bf-910d-e811-80f8-0050569f10c3"/>
    <x v="559"/>
    <d v="2020-04-28T11:27:26"/>
    <s v="NCL01997 - Post-graduate Diploma in Forensic Psychology Practice"/>
    <x v="288"/>
    <s v="FT (Full time)"/>
    <s v="Practitioner psychologist"/>
    <s v="Forensic psychologist"/>
    <x v="0"/>
    <s v="Newcastle University"/>
    <s v="Newcastle University"/>
    <s v="Tracey Samuel-Smith"/>
    <x v="1"/>
  </r>
  <r>
    <s v="6dbee5af-8dac-e911-812c-0050569f10c3"/>
    <x v="560"/>
    <d v="2020-06-08T12:19:13"/>
    <s v="NCL02228 - Master of Dietetics"/>
    <x v="289"/>
    <s v="FT (Full time)"/>
    <s v="Dietitian"/>
    <s v=""/>
    <x v="0"/>
    <s v="Newcastle University"/>
    <s v="Newcastle University"/>
    <s v="Ann Faulkner"/>
    <x v="0"/>
  </r>
  <r>
    <s v="aaa14d6b-89af-e911-812c-0050569f10c3"/>
    <x v="561"/>
    <d v="2020-03-27T17:58:25"/>
    <s v="NCL02230 - BSc (Hons) Dietetics"/>
    <x v="126"/>
    <s v="FT (Full time)"/>
    <s v="Dietitian"/>
    <s v=""/>
    <x v="0"/>
    <s v="Newcastle University"/>
    <s v="Newcastle University"/>
    <s v="Ann Faulkner"/>
    <x v="0"/>
  </r>
  <r>
    <s v="da703b0f-42db-e711-80f1-0050569f10c3"/>
    <x v="562"/>
    <d v="2020-01-23T09:58:14"/>
    <s v="NDR01963 - Master of Music Therapy (Nordoff Robbins): Music, Health, Society"/>
    <x v="290"/>
    <s v="FT (Full time)"/>
    <s v="Arts therapist"/>
    <s v="Music therapy"/>
    <x v="0"/>
    <s v="Nordoff Robbins"/>
    <s v="Goldsmiths, University of London"/>
    <s v="Education officers"/>
    <x v="0"/>
  </r>
  <r>
    <s v="92c41293-f5ba-e711-80f1-0050569f10c3"/>
    <x v="563"/>
    <d v="2020-08-12T15:50:10"/>
    <s v="NIU01917 - Foundation Degree in Paramedic Practice"/>
    <x v="291"/>
    <s v="FT (Full time)"/>
    <s v="Paramedic"/>
    <s v=""/>
    <x v="0"/>
    <s v="University of Ulster and Northern Ireland Ambulance Service"/>
    <s v="University of Ulster"/>
    <s v="Kristina Simakova"/>
    <x v="1"/>
  </r>
  <r>
    <s v="22994a04-8ec1-e411-80cf-0050569f10c3"/>
    <x v="564"/>
    <d v="2020-03-23T16:00:54"/>
    <s v="NMU00871 - BSc (Hons) Applied Biomedical Science (Sandwich)"/>
    <x v="292"/>
    <s v="FT (Full time)"/>
    <s v="Biomedical scientist"/>
    <s v=""/>
    <x v="0"/>
    <s v="Northumbria University at Newcastle"/>
    <s v="Northumbria University at Newcastle"/>
    <s v="Education administrators"/>
    <x v="0"/>
  </r>
  <r>
    <s v="d5698e43-8ec1-e411-80cf-0050569f10c3"/>
    <x v="565"/>
    <d v="2020-05-12T10:04:17"/>
    <s v="NMU01388 - MSc Physiotherapy"/>
    <x v="37"/>
    <s v="FT (Full time)"/>
    <s v="Physiotherapist"/>
    <s v=""/>
    <x v="0"/>
    <s v="Northumbria University at Newcastle"/>
    <s v="Northumbria University at Newcastle"/>
    <s v="Education administrators"/>
    <x v="0"/>
  </r>
  <r>
    <s v="d9698e43-8ec1-e411-80cf-0050569f10c3"/>
    <x v="566"/>
    <d v="2020-05-12T10:22:17"/>
    <s v="NMU01390 - BSc (Hons) Physiotherapy"/>
    <x v="43"/>
    <s v="FT (Full time)"/>
    <s v="Physiotherapist"/>
    <s v=""/>
    <x v="0"/>
    <s v="Northumbria University at Newcastle"/>
    <s v="Northumbria University at Newcastle"/>
    <s v="Education administrators"/>
    <x v="0"/>
  </r>
  <r>
    <s v="dd698e43-8ec1-e411-80cf-0050569f10c3"/>
    <x v="567"/>
    <d v="2020-05-18T09:16:36"/>
    <s v="NMU01392 - BSc (Hons) Occupational Therapy"/>
    <x v="42"/>
    <s v="FT (Full time)"/>
    <s v="Occupational therapist"/>
    <s v=""/>
    <x v="0"/>
    <s v="Northumbria University at Newcastle"/>
    <s v="Northumbria University at Newcastle"/>
    <s v="Education administrators"/>
    <x v="0"/>
  </r>
  <r>
    <s v="e1698e43-8ec1-e411-80cf-0050569f10c3"/>
    <x v="568"/>
    <d v="2020-05-11T16:43:05"/>
    <s v="NMU01394 - Prescribing for Non Medical Health Professionals"/>
    <x v="293"/>
    <s v="FT (Full time)"/>
    <s v=""/>
    <s v=""/>
    <x v="2"/>
    <s v="Northumbria University at Newcastle"/>
    <s v="Northumbria University at Newcastle"/>
    <s v="Education administrators"/>
    <x v="0"/>
  </r>
  <r>
    <s v="e3698e43-8ec1-e411-80cf-0050569f10c3"/>
    <x v="569"/>
    <d v="2020-03-27T17:48:40"/>
    <s v="NMU01395 - Diploma of Higher Education Operating Department Practice"/>
    <x v="41"/>
    <s v="FT (Full time)"/>
    <s v="Operating department practitioner"/>
    <s v=""/>
    <x v="0"/>
    <s v="Northumbria University at Newcastle"/>
    <s v="Northumbria University at Newcastle"/>
    <s v="Education administrators"/>
    <x v="0"/>
  </r>
  <r>
    <s v="e5698e43-8ec1-e411-80cf-0050569f10c3"/>
    <x v="570"/>
    <d v="2020-05-18T09:16:36"/>
    <s v="NMU01396 - MSc Occupational Therapy (Pre-registration)"/>
    <x v="81"/>
    <s v="FT (Full time)"/>
    <s v="Occupational therapist"/>
    <s v=""/>
    <x v="0"/>
    <s v="Northumbria University at Newcastle"/>
    <s v="Northumbria University at Newcastle"/>
    <s v="Education administrators"/>
    <x v="0"/>
  </r>
  <r>
    <s v="e7698e43-8ec1-e411-80cf-0050569f10c3"/>
    <x v="571"/>
    <d v="2020-03-23T16:00:54"/>
    <s v="NMU01397 - BSc (Hons) Applied Biomedical Science"/>
    <x v="0"/>
    <s v="FT (Full time)"/>
    <s v="Biomedical scientist"/>
    <s v=""/>
    <x v="0"/>
    <s v="Northumbria University at Newcastle"/>
    <s v="Northumbria University at Newcastle"/>
    <s v="Education administrators"/>
    <x v="0"/>
  </r>
  <r>
    <s v="e9698e43-8ec1-e411-80cf-0050569f10c3"/>
    <x v="572"/>
    <d v="2020-03-23T16:00:54"/>
    <s v="NMU01398 - BSc (Hons) Applied Biomedical Science"/>
    <x v="0"/>
    <s v="PT (Part time)"/>
    <s v="Biomedical scientist"/>
    <s v=""/>
    <x v="0"/>
    <s v="Northumbria University at Newcastle"/>
    <s v="Northumbria University at Newcastle"/>
    <s v="Education administrators"/>
    <x v="1"/>
  </r>
  <r>
    <s v="f2f1e927-b7da-e911-812d-0050569f10c3"/>
    <x v="573"/>
    <d v="2020-08-21T19:04:37"/>
    <s v="NMU02247 - BSc (Hons) in Operating Department Practice"/>
    <x v="111"/>
    <s v="FT (Full time)"/>
    <s v="Operating department practitioner"/>
    <s v=""/>
    <x v="0"/>
    <s v="Northumbria University at Newcastle"/>
    <s v="Northumbria University at Newcastle"/>
    <s v="Alex Stride"/>
    <x v="0"/>
  </r>
  <r>
    <s v="a15413bf-b7da-e911-812d-0050569f10c3"/>
    <x v="574"/>
    <d v="2020-08-21T19:05:18"/>
    <s v="NMU02248 - BSc (Hons) in Operating Department Practice Integrated Apprenticeship"/>
    <x v="294"/>
    <s v="FT (Full time)"/>
    <s v="Operating department practitioner"/>
    <s v=""/>
    <x v="0"/>
    <s v="Northumbria University at Newcastle"/>
    <s v="Northumbria University at Newcastle"/>
    <s v="Alex Stride"/>
    <x v="0"/>
  </r>
  <r>
    <s v="5f1e58fc-d157-ea11-8137-0050569f10c3"/>
    <x v="575"/>
    <d v="2020-04-28T11:33:17"/>
    <s v="NMU02339 - Non-Medical Prescribing Programme (level 6) (Supplementary Prescribing)"/>
    <x v="295"/>
    <s v="PT (Part time)"/>
    <s v=""/>
    <s v=""/>
    <x v="2"/>
    <s v="Northumbria University at Newcastle"/>
    <s v="Northumbria University at Newcastle"/>
    <s v="Ann Faulkner"/>
    <x v="0"/>
  </r>
  <r>
    <s v="3a684175-d257-ea11-8137-0050569f10c3"/>
    <x v="576"/>
    <d v="2020-04-28T11:34:19"/>
    <s v="NMU02340 - Non-Medical Prescribing Programme (level 6) (Supplementary Prescribing, Independent Prescribing)"/>
    <x v="296"/>
    <s v="PT (Part time)"/>
    <s v=""/>
    <s v=""/>
    <x v="1"/>
    <s v="Northumbria University at Newcastle"/>
    <s v="Northumbria University at Newcastle"/>
    <s v="Ann Faulkner"/>
    <x v="0"/>
  </r>
  <r>
    <s v="d8c6cbc2-d357-ea11-8137-0050569f10c3"/>
    <x v="577"/>
    <d v="2020-04-29T10:23:48"/>
    <s v="NMU02341 - Non-Medical Prescribing Programme (Ievel 7) (Supplementary Prescribing)"/>
    <x v="297"/>
    <s v="PT (Part time)"/>
    <s v=""/>
    <s v=""/>
    <x v="2"/>
    <s v="Northumbria University at Newcastle"/>
    <s v="Northumbria University at Newcastle"/>
    <s v="Ann Faulkner"/>
    <x v="0"/>
  </r>
  <r>
    <s v="b45c8d4d-d457-ea11-8137-0050569f10c3"/>
    <x v="578"/>
    <d v="2020-04-28T11:34:53"/>
    <s v="NMU02342 - Non-Medical Prescribing Programme (level 7) (Supplementary Prescribing, Independent Prescribing)"/>
    <x v="298"/>
    <s v="PT (Part time)"/>
    <s v=""/>
    <s v=""/>
    <x v="1"/>
    <s v="Northumbria University at Newcastle"/>
    <s v="Northumbria University at Newcastle"/>
    <s v="Ann Faulkner"/>
    <x v="0"/>
  </r>
  <r>
    <s v="395452fe-8dc1-e411-80cf-0050569f10c3"/>
    <x v="579"/>
    <d v="2020-05-18T09:17:14"/>
    <s v="NOR00838 - FDSc Paramedic Science"/>
    <x v="299"/>
    <s v="FT (Full time)"/>
    <s v="Paramedic"/>
    <s v=""/>
    <x v="0"/>
    <s v="The University of Northampton"/>
    <s v="The University of Northampton"/>
    <s v="Education administrators"/>
    <x v="1"/>
  </r>
  <r>
    <s v="12994a04-8ec1-e411-80cf-0050569f10c3"/>
    <x v="580"/>
    <d v="2020-05-18T09:17:14"/>
    <s v="NOR00863 - BSc (Hons) Paramedic Science"/>
    <x v="11"/>
    <s v="FT (Full time)"/>
    <s v="Paramedic"/>
    <s v=""/>
    <x v="0"/>
    <s v="The University of Northampton"/>
    <s v="The University of Northampton"/>
    <s v="Education administrators"/>
    <x v="0"/>
  </r>
  <r>
    <s v="10c3933d-8ec1-e411-80cf-0050569f10c3"/>
    <x v="581"/>
    <d v="2020-05-18T09:16:20"/>
    <s v="NOR01312 - BSc (Hons) Podiatry"/>
    <x v="50"/>
    <s v="FT (Full time)"/>
    <s v="Chiropodist / podiatrist"/>
    <s v=""/>
    <x v="3"/>
    <s v="The University of Northampton"/>
    <s v="The University of Northampton"/>
    <s v="Education administrators"/>
    <x v="0"/>
  </r>
  <r>
    <s v="14c3933d-8ec1-e411-80cf-0050569f10c3"/>
    <x v="582"/>
    <d v="2020-03-24T13:50:12"/>
    <s v="NOR01314 - BSc (Hons) Occupational Therapy"/>
    <x v="42"/>
    <s v="FT (Full time)"/>
    <s v="Occupational therapist"/>
    <s v=""/>
    <x v="0"/>
    <s v="The University of Northampton"/>
    <s v="The University of Northampton"/>
    <s v="Education administrators"/>
    <x v="0"/>
  </r>
  <r>
    <s v="16c3933d-8ec1-e411-80cf-0050569f10c3"/>
    <x v="583"/>
    <d v="2020-03-24T13:50:12"/>
    <s v="NOR01315 - BSc (Hons) Occupational Therapy"/>
    <x v="42"/>
    <s v="PT (Part time)"/>
    <s v="Occupational therapist"/>
    <s v=""/>
    <x v="0"/>
    <s v="The University of Northampton"/>
    <s v="The University of Northampton"/>
    <s v="Education administrators"/>
    <x v="0"/>
  </r>
  <r>
    <s v="9f96282e-3a6c-e511-80d4-0050569f10c3"/>
    <x v="584"/>
    <d v="2020-02-04T10:50:49"/>
    <s v="NOR01628 - Supplementary and Independent Prescribing for Allied Health Professionals"/>
    <x v="60"/>
    <s v="PT (Part time)"/>
    <s v=""/>
    <s v=""/>
    <x v="1"/>
    <s v="The University of Northampton"/>
    <s v="The University of Northampton"/>
    <s v="John Archibald"/>
    <x v="0"/>
  </r>
  <r>
    <s v="41c9bce2-3b55-e911-811c-0050569f10c3"/>
    <x v="585"/>
    <d v="2020-06-10T15:19:40"/>
    <s v="NOR02161 - BSc (Hons) Occupational Therapy - Apprenticeship Route"/>
    <x v="300"/>
    <s v="FT (Full time)"/>
    <s v="Occupational therapist"/>
    <s v=""/>
    <x v="0"/>
    <s v="The University of Northampton"/>
    <s v="The University of Northampton"/>
    <s v="Alex Stride"/>
    <x v="0"/>
  </r>
  <r>
    <s v="ea9f921b-cf3d-ea11-8135-0050569f10c3"/>
    <x v="586"/>
    <d v="2020-03-13T12:31:12"/>
    <s v="NOR02319 - MSc Physiotherapy (pre-registration)"/>
    <x v="47"/>
    <s v="FT (Full time)"/>
    <s v="Physiotherapist"/>
    <s v=""/>
    <x v="0"/>
    <s v="The University of Northampton"/>
    <s v="The University of Northampton"/>
    <s v="Alex Stride"/>
    <x v="2"/>
  </r>
  <r>
    <s v="455452fe-8dc1-e411-80cf-0050569f10c3"/>
    <x v="587"/>
    <d v="2020-07-14T09:20:57"/>
    <s v="NOT00844 - Doctorate in Applied Educational Psychology (D.App.Ed.Psy)"/>
    <x v="301"/>
    <s v="FT (Full time)"/>
    <s v="Practitioner psychologist"/>
    <s v="Educational psychologist"/>
    <x v="0"/>
    <s v="University of Nottingham"/>
    <s v="University of Nottingham"/>
    <s v="Education officers"/>
    <x v="0"/>
  </r>
  <r>
    <s v="495452fe-8dc1-e411-80cf-0050569f10c3"/>
    <x v="588"/>
    <d v="2019-02-25T13:57:11"/>
    <s v="NOT00846 - Professional Doctorate in Forensic Psychology"/>
    <x v="302"/>
    <s v="FT (Full time)"/>
    <s v="Practitioner psychologist"/>
    <s v="Forensic psychologist"/>
    <x v="0"/>
    <s v="University of Nottingham"/>
    <s v="University of Nottingham"/>
    <s v="Education officers"/>
    <x v="0"/>
  </r>
  <r>
    <s v="4b5452fe-8dc1-e411-80cf-0050569f10c3"/>
    <x v="589"/>
    <d v="2019-04-29T12:09:30"/>
    <s v="NOT00847 - Doctorate in Clinical Psychology (DclinPsy)"/>
    <x v="87"/>
    <s v="FT (Full time)"/>
    <s v="Practitioner psychologist"/>
    <s v="Clinical psychologist"/>
    <x v="0"/>
    <s v="University of Nottingham"/>
    <s v="University of Nottingham"/>
    <s v="Education officers"/>
    <x v="0"/>
  </r>
  <r>
    <s v="4d5452fe-8dc1-e411-80cf-0050569f10c3"/>
    <x v="590"/>
    <d v="2019-05-01T11:59:32"/>
    <s v="NOT00848 - Non medical prescribing for Allied Health Professionals, Degree level "/>
    <x v="303"/>
    <s v="PT (Part time)"/>
    <s v=""/>
    <s v=""/>
    <x v="1"/>
    <s v="University of Nottingham"/>
    <s v="University of Nottingham"/>
    <s v="Education officers"/>
    <x v="0"/>
  </r>
  <r>
    <s v="4f5452fe-8dc1-e411-80cf-0050569f10c3"/>
    <x v="591"/>
    <d v="2019-05-01T11:59:32"/>
    <s v="NOT00849 - Non medical prescribing for Allied Health Professionals, Masters level "/>
    <x v="304"/>
    <s v="PT (Part time)"/>
    <s v=""/>
    <s v=""/>
    <x v="1"/>
    <s v="University of Nottingham"/>
    <s v="University of Nottingham"/>
    <s v="Education officers"/>
    <x v="0"/>
  </r>
  <r>
    <s v="5d5452fe-8dc1-e411-80cf-0050569f10c3"/>
    <x v="592"/>
    <d v="2019-02-13T13:27:11"/>
    <s v="NOT00856 - BSc (Hons) Physiotherapy"/>
    <x v="43"/>
    <s v="FT (Full time)"/>
    <s v="Physiotherapist"/>
    <s v=""/>
    <x v="0"/>
    <s v="University of Nottingham"/>
    <s v="University of Nottingham"/>
    <s v="Education officers"/>
    <x v="0"/>
  </r>
  <r>
    <s v="5f5452fe-8dc1-e411-80cf-0050569f10c3"/>
    <x v="593"/>
    <d v="2019-07-09T16:00:21"/>
    <s v="NOT00857 - Masters of Nutrition (MNutr)"/>
    <x v="305"/>
    <s v="FT (Full time)"/>
    <s v="Dietitian"/>
    <s v=""/>
    <x v="0"/>
    <s v="University of Nottingham"/>
    <s v="University of Nottingham"/>
    <s v="Education officers"/>
    <x v="0"/>
  </r>
  <r>
    <s v="0e994a04-8ec1-e411-80cf-0050569f10c3"/>
    <x v="594"/>
    <d v="2019-02-25T13:57:11"/>
    <s v="NOT00861 - Top up Professional Doctorate in Forensic Psychology"/>
    <x v="306"/>
    <s v="FT (Full time)"/>
    <s v="Practitioner psychologist"/>
    <s v="Forensic psychologist"/>
    <x v="0"/>
    <s v="University of Nottingham"/>
    <s v="University of Nottingham"/>
    <s v="Education officers"/>
    <x v="0"/>
  </r>
  <r>
    <s v="c0de5d05-9392-e511-80db-0050569f10c3"/>
    <x v="595"/>
    <d v="2019-05-01T11:59:32"/>
    <s v="NOT01652 - Non medical prescribing for Allied Health Professionals, Degree level "/>
    <x v="303"/>
    <s v="DL (Distance learning)"/>
    <s v=""/>
    <s v=""/>
    <x v="1"/>
    <s v="University of Nottingham"/>
    <s v="University of Nottingham"/>
    <s v="Aveen Croash"/>
    <x v="0"/>
  </r>
  <r>
    <s v="d2df89c7-9392-e511-80db-0050569f10c3"/>
    <x v="596"/>
    <d v="2019-05-01T11:59:32"/>
    <s v="NOT01653 - Non medical prescribing for Allied Health Professionals, Masters level "/>
    <x v="304"/>
    <s v="DL (Distance learning)"/>
    <s v=""/>
    <s v=""/>
    <x v="1"/>
    <s v="University of Nottingham"/>
    <s v="University of Nottingham"/>
    <s v="Aveen Croash"/>
    <x v="0"/>
  </r>
  <r>
    <s v="768a7cf6-76f9-e911-812e-0050569f10c3"/>
    <x v="597"/>
    <d v="2020-08-21T19:06:05"/>
    <s v="NSH02278 - Certificate of Completion of Scientist Training Programme"/>
    <x v="307"/>
    <s v="FT (Full time)"/>
    <s v="Clinical scientist"/>
    <s v=""/>
    <x v="0"/>
    <s v="The National School of Healthcare Science"/>
    <s v="The National School of Healthcare Science"/>
    <s v="Alex Stride"/>
    <x v="0"/>
  </r>
  <r>
    <s v="18994a04-8ec1-e411-80cf-0050569f10c3"/>
    <x v="598"/>
    <d v="2019-04-29T12:09:23"/>
    <s v="NSP00866 - Doctorate in Counselling Psychology and Psychotherapy by Professional Studies (DCPsych)"/>
    <x v="264"/>
    <s v="FT (Full time)"/>
    <s v="Practitioner psychologist"/>
    <s v="Counselling psychologist"/>
    <x v="0"/>
    <s v="New School of Psychotherapy and Counselling and Middlesex University"/>
    <s v="Middlesex University"/>
    <s v="Education administrators"/>
    <x v="0"/>
  </r>
  <r>
    <s v="cafc1414-2ea5-e811-8107-0050569f10c3"/>
    <x v="599"/>
    <d v="2020-01-29T15:21:27"/>
    <s v="NTU02077 - BSc (Hons) Paramedic Science"/>
    <x v="11"/>
    <s v="FT (Full time)"/>
    <s v="Paramedic"/>
    <s v=""/>
    <x v="0"/>
    <s v="Nottingham Trent University"/>
    <s v="Nottingham Trent University"/>
    <s v="Ann Faulkner"/>
    <x v="0"/>
  </r>
  <r>
    <s v="625a931b-5b60-e911-811d-0050569f10c3"/>
    <x v="600"/>
    <d v="2020-01-29T15:21:32"/>
    <s v="NTU02176 - MSc Paramedic Science"/>
    <x v="214"/>
    <s v="FT (Full time)"/>
    <s v="Paramedic"/>
    <s v=""/>
    <x v="0"/>
    <s v="Nottingham Trent University"/>
    <s v="Nottingham Trent University"/>
    <s v="Sagitta Fernando"/>
    <x v="0"/>
  </r>
  <r>
    <s v="716c526a-3381-e911-811f-0050569f10c3"/>
    <x v="601"/>
    <d v="2020-01-29T15:21:21"/>
    <s v="NTU02189 - BSc (Hons) Paramedic Science"/>
    <x v="11"/>
    <s v="WBL (Work based learning)"/>
    <s v="Paramedic"/>
    <s v=""/>
    <x v="0"/>
    <s v="Nottingham Trent University"/>
    <s v="Nottingham Trent University"/>
    <s v="Alex Stride"/>
    <x v="0"/>
  </r>
  <r>
    <s v="9b2968da-8dc1-e411-80cf-0050569f10c3"/>
    <x v="602"/>
    <d v="2019-06-03T11:54:03"/>
    <s v="OBU00161 - BSc (Hons) Operating Department Practice"/>
    <x v="15"/>
    <s v="PT (Part time)"/>
    <s v="Operating department practitioner"/>
    <s v=""/>
    <x v="0"/>
    <s v="Oxford Brookes University"/>
    <s v="Oxford Brookes University"/>
    <s v="Education administrators"/>
    <x v="1"/>
  </r>
  <r>
    <s v="015452fe-8dc1-e411-80cf-0050569f10c3"/>
    <x v="603"/>
    <d v="2019-06-10T12:39:55"/>
    <s v="OBU00810 - MSc Occupational Therapy (Pre-registration)"/>
    <x v="81"/>
    <s v="FT (Full time)"/>
    <s v="Occupational therapist"/>
    <s v=""/>
    <x v="0"/>
    <s v="Oxford Brookes University"/>
    <s v="Oxford Brookes University"/>
    <s v="Education administrators"/>
    <x v="0"/>
  </r>
  <r>
    <s v="035452fe-8dc1-e411-80cf-0050569f10c3"/>
    <x v="604"/>
    <d v="2019-05-16T13:49:36"/>
    <s v="OBU00811 - MSc Physiotherapy (Pre-registration)"/>
    <x v="47"/>
    <s v="FT (Full time)"/>
    <s v="Physiotherapist"/>
    <s v=""/>
    <x v="0"/>
    <s v="Oxford Brookes University"/>
    <s v="Oxford Brookes University"/>
    <s v="Education administrators"/>
    <x v="0"/>
  </r>
  <r>
    <s v="28994a04-8ec1-e411-80cf-0050569f10c3"/>
    <x v="605"/>
    <d v="2019-06-03T11:57:53"/>
    <s v="OBU00874 - BSc (Hons) Operating Department Practice"/>
    <x v="15"/>
    <s v="FT (Full time)"/>
    <s v="Operating department practitioner"/>
    <s v=""/>
    <x v="0"/>
    <s v="Oxford Brookes University"/>
    <s v="Oxford Brookes University"/>
    <s v="Education administrators"/>
    <x v="1"/>
  </r>
  <r>
    <s v="2a994a04-8ec1-e411-80cf-0050569f10c3"/>
    <x v="606"/>
    <d v="2020-04-28T11:28:34"/>
    <s v="OBU00875-BSc Paramedic Science"/>
    <x v="190"/>
    <s v="FT (Full time)"/>
    <s v="Paramedic"/>
    <s v=""/>
    <x v="0"/>
    <s v="Oxford Brookes University"/>
    <s v="Oxford Brookes University"/>
    <s v="Education administrators"/>
    <x v="1"/>
  </r>
  <r>
    <s v="2c994a04-8ec1-e411-80cf-0050569f10c3"/>
    <x v="607"/>
    <d v="2020-04-20T12:16:56"/>
    <s v="OBU00876-BSc (Hons) Paramedic Science"/>
    <x v="11"/>
    <s v="FT (Full time)"/>
    <s v="Paramedic"/>
    <s v=""/>
    <x v="0"/>
    <s v="Oxford Brookes University"/>
    <s v="Oxford Brookes University"/>
    <s v="Education administrators"/>
    <x v="0"/>
  </r>
  <r>
    <s v="3e994a04-8ec1-e411-80cf-0050569f10c3"/>
    <x v="608"/>
    <d v="2020-07-02T08:33:23"/>
    <s v="OBU00885-BSc Paramedic Science"/>
    <x v="190"/>
    <s v="FLX (Flexible)"/>
    <s v="Paramedic"/>
    <s v=""/>
    <x v="0"/>
    <s v="Oxford Brookes University"/>
    <s v="Oxford Brookes University"/>
    <s v="Education administrators"/>
    <x v="1"/>
  </r>
  <r>
    <s v="44994a04-8ec1-e411-80cf-0050569f10c3"/>
    <x v="609"/>
    <d v="2019-05-01T11:59:36"/>
    <s v="OBU00888 - Independent / Supplementary Prescribing for Allied Health Professions (v300) PG level 7"/>
    <x v="308"/>
    <s v="PT (Part time)"/>
    <s v=""/>
    <s v=""/>
    <x v="1"/>
    <s v="Oxford Brookes University"/>
    <s v="Oxford Brookes University"/>
    <s v="Education administrators"/>
    <x v="0"/>
  </r>
  <r>
    <s v="46994a04-8ec1-e411-80cf-0050569f10c3"/>
    <x v="610"/>
    <d v="2020-04-20T12:16:56"/>
    <s v="OBU00889-BSc (Hons) Paramedic Science"/>
    <x v="11"/>
    <s v="FLX (Flexible)"/>
    <s v="Paramedic"/>
    <s v=""/>
    <x v="0"/>
    <s v="Oxford Brookes University"/>
    <s v="Oxford Brookes University"/>
    <s v="Education administrators"/>
    <x v="0"/>
  </r>
  <r>
    <s v="4a994a04-8ec1-e411-80cf-0050569f10c3"/>
    <x v="611"/>
    <d v="2019-05-01T11:59:36"/>
    <s v="OBU00891 - FdSc Paramedic Emergency Care"/>
    <x v="309"/>
    <s v="FLX (Flexible)"/>
    <s v="Paramedic"/>
    <s v=""/>
    <x v="0"/>
    <s v="Oxford Brookes University"/>
    <s v="Oxford Brookes University"/>
    <s v="Education administrators"/>
    <x v="1"/>
  </r>
  <r>
    <s v="4c994a04-8ec1-e411-80cf-0050569f10c3"/>
    <x v="612"/>
    <d v="2019-05-01T11:59:36"/>
    <s v="OBU00892 - FdSc Paramedic Emergency Care"/>
    <x v="309"/>
    <s v="PT (Part time)"/>
    <s v="Paramedic"/>
    <s v=""/>
    <x v="0"/>
    <s v="Oxford Brookes University"/>
    <s v="Oxford Brookes University"/>
    <s v="Education administrators"/>
    <x v="1"/>
  </r>
  <r>
    <s v="4e994a04-8ec1-e411-80cf-0050569f10c3"/>
    <x v="613"/>
    <d v="2019-03-18T10:00:26"/>
    <s v="OBU00893 - BSc (Hons) Occupational Therapy"/>
    <x v="42"/>
    <s v="FT (Full time)"/>
    <s v="Occupational therapist"/>
    <s v=""/>
    <x v="0"/>
    <s v="Oxford Brookes University"/>
    <s v="Oxford Brookes University"/>
    <s v="Education administrators"/>
    <x v="0"/>
  </r>
  <r>
    <s v="56994a04-8ec1-e411-80cf-0050569f10c3"/>
    <x v="614"/>
    <d v="2019-05-01T11:59:34"/>
    <s v="OBU00897 - BSc (Hons) Physiotherapy"/>
    <x v="43"/>
    <s v="FT (Full time)"/>
    <s v="Physiotherapist"/>
    <s v=""/>
    <x v="0"/>
    <s v="Oxford Brookes University"/>
    <s v="Oxford Brookes University"/>
    <s v="Education administrators"/>
    <x v="0"/>
  </r>
  <r>
    <s v="5e994a04-8ec1-e411-80cf-0050569f10c3"/>
    <x v="615"/>
    <d v="2019-09-10T09:53:23"/>
    <s v="OBU00901 - Dip HE Operating Department Practice"/>
    <x v="310"/>
    <s v="FT (Full time)"/>
    <s v="Operating department practitioner"/>
    <s v=""/>
    <x v="0"/>
    <s v="Oxford Brookes University"/>
    <s v="Oxford Brookes University"/>
    <s v="Education administrators"/>
    <x v="1"/>
  </r>
  <r>
    <s v="60994a04-8ec1-e411-80cf-0050569f10c3"/>
    <x v="616"/>
    <d v="2019-09-10T10:00:01"/>
    <s v="OBU00902 - Dip HE Operating Department Practice"/>
    <x v="310"/>
    <s v="PT (Part time)"/>
    <s v="Operating department practitioner"/>
    <s v=""/>
    <x v="0"/>
    <s v="Oxford Brookes University"/>
    <s v="Oxford Brookes University"/>
    <s v="Education administrators"/>
    <x v="1"/>
  </r>
  <r>
    <s v="66994a04-8ec1-e411-80cf-0050569f10c3"/>
    <x v="617"/>
    <d v="2019-05-01T11:59:36"/>
    <s v="OBU00905 - FdSc Paramedic Emergency Care"/>
    <x v="309"/>
    <s v="FT (Full time)"/>
    <s v="Paramedic"/>
    <s v=""/>
    <x v="0"/>
    <s v="Oxford Brookes University"/>
    <s v="Oxford Brookes University"/>
    <s v="Education administrators"/>
    <x v="1"/>
  </r>
  <r>
    <s v="662213bb-d359-e811-8101-0050569f10c3"/>
    <x v="618"/>
    <d v="2019-01-31T10:58:50"/>
    <s v="OBU02041-BSc (Hons) Operating Department Practice (Gibraltar)"/>
    <x v="311"/>
    <s v="FT (Full time)"/>
    <s v="Operating department practitioner"/>
    <s v=""/>
    <x v="0"/>
    <s v="Oxford Brookes University"/>
    <s v="Oxford Brookes University"/>
    <s v="Sagitta Fernando"/>
    <x v="0"/>
  </r>
  <r>
    <s v="3c730f86-3533-e811-80fa-0050569f10c3"/>
    <x v="619"/>
    <d v="2019-04-18T09:08:47"/>
    <s v="OPU02025 - Postgraduate Certificate in Non-Medical Prescribing"/>
    <x v="88"/>
    <s v="DL (Distance learning)"/>
    <s v=""/>
    <s v=""/>
    <x v="1"/>
    <s v="The Open University"/>
    <s v="The Open University"/>
    <s v="Sagitta Fernando"/>
    <x v="0"/>
  </r>
  <r>
    <s v="34994a04-8ec1-e411-80cf-0050569f10c3"/>
    <x v="620"/>
    <d v="2020-08-27T15:47:35"/>
    <s v="ORM00880 - Hazardous Environment Medicine Paramedic Award"/>
    <x v="312"/>
    <s v="PT (Part time)"/>
    <s v="Paramedic"/>
    <s v=""/>
    <x v="0"/>
    <s v="Outreach Rescue Medic Skills"/>
    <s v="Outreach Rescue Medic Skills"/>
    <s v="Education administrators"/>
    <x v="1"/>
  </r>
  <r>
    <s v="2dfc3551-8a16-e511-80d0-0050569f10c3"/>
    <x v="621"/>
    <d v="2020-02-14T17:12:04"/>
    <s v="ORM01600-Diploma of Higher Education Paramedic Practice - Remote and Hazardous Environments"/>
    <x v="313"/>
    <s v="PT (Part time)"/>
    <s v="Paramedic"/>
    <s v=""/>
    <x v="0"/>
    <s v="Outreach Rescue Medic Skills"/>
    <s v="Robert Gordon University"/>
    <s v="John Archibald"/>
    <x v="1"/>
  </r>
  <r>
    <s v="7e994a04-8ec1-e411-80cf-0050569f10c3"/>
    <x v="622"/>
    <d v="2020-02-27T19:04:54"/>
    <s v="OXH00917 - Doctorate in Clinical Psychology (D.Clin Psych)"/>
    <x v="314"/>
    <s v="FT (Full time)"/>
    <s v="Practitioner psychologist"/>
    <s v="Clinical psychologist"/>
    <x v="0"/>
    <s v="Oxford Health NHS Foundation Trust"/>
    <s v="University of Oxford"/>
    <s v="Education administrators"/>
    <x v="0"/>
  </r>
  <r>
    <s v="92994a04-8ec1-e411-80cf-0050569f10c3"/>
    <x v="623"/>
    <d v="2020-04-09T14:08:02"/>
    <s v="PLY00927 - Post Graduate Diploma Occupational Therapy (Pre-registration)"/>
    <x v="315"/>
    <s v="FT (Full time)"/>
    <s v="Occupational therapist"/>
    <s v=""/>
    <x v="0"/>
    <s v="University of Plymouth"/>
    <s v="University of Plymouth"/>
    <s v="Education officers"/>
    <x v="0"/>
  </r>
  <r>
    <s v="a2994a04-8ec1-e411-80cf-0050569f10c3"/>
    <x v="624"/>
    <d v="2020-04-09T14:08:55"/>
    <s v="PLY00935 - BSc (Hons) Occupational Therapy"/>
    <x v="42"/>
    <s v="FT (Full time)"/>
    <s v="Occupational therapist"/>
    <s v=""/>
    <x v="0"/>
    <s v="University of Plymouth"/>
    <s v="University of Plymouth"/>
    <s v="Education officers"/>
    <x v="0"/>
  </r>
  <r>
    <s v="a6994a04-8ec1-e411-80cf-0050569f10c3"/>
    <x v="625"/>
    <d v="2020-07-10T13:09:21"/>
    <s v="PLY00937 - Professional Doctorate in Clinical Psychology"/>
    <x v="316"/>
    <s v="FT (Full time)"/>
    <s v="Practitioner psychologist"/>
    <s v="Clinical psychologist"/>
    <x v="0"/>
    <s v="University of Plymouth"/>
    <s v="University of Plymouth"/>
    <s v="Education officers"/>
    <x v="0"/>
  </r>
  <r>
    <s v="a8994a04-8ec1-e411-80cf-0050569f10c3"/>
    <x v="626"/>
    <d v="2020-08-21T18:10:47"/>
    <s v="PLY00938 - BSc (Hons) Dietetics"/>
    <x v="126"/>
    <s v="FT (Full time)"/>
    <s v="Dietitian"/>
    <s v=""/>
    <x v="0"/>
    <s v="University of Plymouth"/>
    <s v="University of Plymouth"/>
    <s v="Education officers"/>
    <x v="0"/>
  </r>
  <r>
    <s v="aa994a04-8ec1-e411-80cf-0050569f10c3"/>
    <x v="627"/>
    <d v="2020-08-10T16:20:49"/>
    <s v="PLY00939 - BSc (Hons) Podiatry"/>
    <x v="50"/>
    <s v="FT (Full time)"/>
    <s v="Chiropodist / podiatrist"/>
    <s v=""/>
    <x v="3"/>
    <s v="University of Plymouth"/>
    <s v="University of Plymouth"/>
    <s v="Education officers"/>
    <x v="0"/>
  </r>
  <r>
    <s v="ac994a04-8ec1-e411-80cf-0050569f10c3"/>
    <x v="628"/>
    <d v="2020-08-10T16:20:49"/>
    <s v="PLY00940 - BSc (Hons) Physiotherapy"/>
    <x v="43"/>
    <s v="FT (Full time)"/>
    <s v="Physiotherapist"/>
    <s v=""/>
    <x v="0"/>
    <s v="University of Plymouth"/>
    <s v="University of Plymouth"/>
    <s v="Education officers"/>
    <x v="0"/>
  </r>
  <r>
    <s v="b2994a04-8ec1-e411-80cf-0050569f10c3"/>
    <x v="629"/>
    <d v="2020-04-08T19:11:20"/>
    <s v="PLY00943 - MSc Occupational Therapy (Pre-registration)"/>
    <x v="81"/>
    <s v="FT (Full time)"/>
    <s v="Occupational therapist"/>
    <s v=""/>
    <x v="0"/>
    <s v="University of Plymouth"/>
    <s v="University of Plymouth"/>
    <s v="Education officers"/>
    <x v="0"/>
  </r>
  <r>
    <s v="b4994a04-8ec1-e411-80cf-0050569f10c3"/>
    <x v="630"/>
    <d v="2020-04-30T11:14:51"/>
    <s v="PLY00944 - BSc (Hons) Healthcare Science (Cellular Science)"/>
    <x v="317"/>
    <s v="FT (Full time)"/>
    <s v="Biomedical scientist"/>
    <s v=""/>
    <x v="0"/>
    <s v="University of Plymouth"/>
    <s v="University of Plymouth"/>
    <s v="Education officers"/>
    <x v="1"/>
  </r>
  <r>
    <s v="b6994a04-8ec1-e411-80cf-0050569f10c3"/>
    <x v="631"/>
    <d v="2020-04-30T11:14:51"/>
    <s v="PLY00945 - BSc (Hons) Healthcare Science (Infection Science)"/>
    <x v="318"/>
    <s v="FT (Full time)"/>
    <s v="Biomedical scientist"/>
    <s v=""/>
    <x v="0"/>
    <s v="University of Plymouth"/>
    <s v="University of Plymouth"/>
    <s v="Education officers"/>
    <x v="1"/>
  </r>
  <r>
    <s v="b8994a04-8ec1-e411-80cf-0050569f10c3"/>
    <x v="632"/>
    <d v="2020-02-20T07:52:42"/>
    <s v="PLY00946 - Independent and Supplementary Non-Medical Prescribing (Level 6) "/>
    <x v="319"/>
    <s v="PT (Part time)"/>
    <s v=""/>
    <s v=""/>
    <x v="1"/>
    <s v="University of Plymouth"/>
    <s v="University of Plymouth"/>
    <s v="Education officers"/>
    <x v="0"/>
  </r>
  <r>
    <s v="c2994a04-8ec1-e411-80cf-0050569f10c3"/>
    <x v="633"/>
    <d v="2020-02-20T07:52:15"/>
    <s v="PLY00951 - Independent and Supplementary Non-Medical Prescribing (Level 7)  "/>
    <x v="320"/>
    <s v="PT (Part time)"/>
    <s v=""/>
    <s v=""/>
    <x v="1"/>
    <s v="University of Plymouth"/>
    <s v="University of Plymouth"/>
    <s v="Education officers"/>
    <x v="0"/>
  </r>
  <r>
    <s v="c6994a04-8ec1-e411-80cf-0050569f10c3"/>
    <x v="634"/>
    <d v="2020-08-21T18:10:47"/>
    <s v="PLY00953 - BSc (Hons) Paramedic Science "/>
    <x v="11"/>
    <s v="FT (Full time)"/>
    <s v="Paramedic"/>
    <s v=""/>
    <x v="0"/>
    <s v="University of Plymouth"/>
    <s v="University of Plymouth"/>
    <s v="Education officers"/>
    <x v="0"/>
  </r>
  <r>
    <s v="e4994a04-8ec1-e411-80cf-0050569f10c3"/>
    <x v="635"/>
    <d v="2020-04-30T11:14:51"/>
    <s v="PLY00968 - BSc (Hons) Healthcare Science (Blood Science)"/>
    <x v="321"/>
    <s v="FT (Full time)"/>
    <s v="Biomedical scientist"/>
    <s v=""/>
    <x v="0"/>
    <s v="University of Plymouth"/>
    <s v="University of Plymouth"/>
    <s v="Education officers"/>
    <x v="1"/>
  </r>
  <r>
    <s v="82cc3a2a-6111-e811-80f8-0050569f10c3"/>
    <x v="636"/>
    <d v="2019-10-03T11:36:55"/>
    <s v="PLY02001 - BSc (Hons) Diagnostic Radiography"/>
    <x v="21"/>
    <s v="FT (Full time)"/>
    <s v="Radiographer"/>
    <s v="Diagnostic radiographer"/>
    <x v="0"/>
    <s v="University of Plymouth"/>
    <s v="University of Plymouth"/>
    <s v="Brendon Edmonds"/>
    <x v="0"/>
  </r>
  <r>
    <s v="6d232c04-12c0-e911-812c-0050569f10c3"/>
    <x v="637"/>
    <d v="2020-07-02T12:23:41"/>
    <s v="PLY02231-MPhysio (Hons) Physiotherapy"/>
    <x v="322"/>
    <s v="FT (Full time)"/>
    <s v="Physiotherapist"/>
    <s v=""/>
    <x v="0"/>
    <s v="University of Plymouth"/>
    <s v="University of Plymouth"/>
    <s v="Alex Stride"/>
    <x v="0"/>
  </r>
  <r>
    <s v="aa368cf8-12c0-e911-812c-0050569f10c3"/>
    <x v="638"/>
    <d v="2020-07-02T12:23:17"/>
    <s v="PLY02232 - MSc Physiotherapy (pre-registration)"/>
    <x v="47"/>
    <s v="FT (Full time)"/>
    <s v="Physiotherapist"/>
    <s v=""/>
    <x v="0"/>
    <s v="University of Plymouth"/>
    <s v="University of Plymouth"/>
    <s v="Alex Stride"/>
    <x v="0"/>
  </r>
  <r>
    <s v="9c086661-13c0-e911-812c-0050569f10c3"/>
    <x v="639"/>
    <d v="2020-07-02T12:11:11"/>
    <s v="PLY02233-MOccTh (Hons) Occupational Therapy"/>
    <x v="323"/>
    <s v="FT (Full time)"/>
    <s v="Occupational therapist"/>
    <s v=""/>
    <x v="0"/>
    <s v="University of Plymouth"/>
    <s v="University of Plymouth"/>
    <s v="Alex Stride"/>
    <x v="0"/>
  </r>
  <r>
    <s v="14b98c38-1af0-e911-812d-0050569f10c3"/>
    <x v="640"/>
    <d v="2020-08-21T19:07:50"/>
    <s v="PLY02272 - BSc (Hons) Applied Biomedical Science"/>
    <x v="0"/>
    <s v="FT (Full time)"/>
    <s v="Biomedical scientist"/>
    <s v=""/>
    <x v="0"/>
    <s v="University of Plymouth"/>
    <s v="University of Plymouth"/>
    <s v="Sagitta Fernando"/>
    <x v="0"/>
  </r>
  <r>
    <s v="523a4ab5-ee06-ea11-8130-0050569f10c3"/>
    <x v="641"/>
    <d v="2020-07-14T15:22:54"/>
    <s v="PLY02299 - BSc (Hons) Podiatry (degree apprenticeship)"/>
    <x v="324"/>
    <s v="WBL (Work based learning)"/>
    <s v="Chiropodist / podiatrist"/>
    <s v=""/>
    <x v="3"/>
    <s v="University of Plymouth"/>
    <s v="University of Plymouth"/>
    <s v="Sagitta Fernando"/>
    <x v="0"/>
  </r>
  <r>
    <s v="955a1eb8-8042-ea11-8136-0050569f10c3"/>
    <x v="642"/>
    <d v="2020-04-07T10:59:00"/>
    <s v="PLY02330 - MSc Podiatry (Pre-registration)"/>
    <x v="78"/>
    <s v="FT (Full time)"/>
    <s v="Chiropodist / podiatrist"/>
    <s v=""/>
    <x v="3"/>
    <s v="University of Plymouth"/>
    <s v="University of Plymouth"/>
    <s v="Sagitta Fernando"/>
    <x v="2"/>
  </r>
  <r>
    <s v="777a715f-264f-ea11-8137-0050569f10c3"/>
    <x v="643"/>
    <d v="2020-07-02T12:22:55"/>
    <s v="PLY02334 - PgDip Physiotherapy (Pre-registration)"/>
    <x v="75"/>
    <s v="FT (Full time)"/>
    <s v="Physiotherapist"/>
    <s v=""/>
    <x v="0"/>
    <s v="University of Plymouth"/>
    <s v="University of Plymouth"/>
    <s v="Ann Faulkner"/>
    <x v="0"/>
  </r>
  <r>
    <s v="fd698e43-8ec1-e411-80cf-0050569f10c3"/>
    <x v="644"/>
    <d v="2019-05-31T10:05:34"/>
    <s v="POR01408 - BSc (Hons) Paramedic Science"/>
    <x v="11"/>
    <s v="FT (Full time)"/>
    <s v="Paramedic"/>
    <s v=""/>
    <x v="0"/>
    <s v="University of Portsmouth"/>
    <s v="University of Portsmouth"/>
    <s v="Education officers"/>
    <x v="0"/>
  </r>
  <r>
    <s v="3125418a-8bc9-e411-80cf-0050569f10c3"/>
    <x v="645"/>
    <d v="2019-06-05T12:43:06"/>
    <s v="POR01560 - BSc (Hons) Operating Department Practice"/>
    <x v="15"/>
    <s v="FT (Full time)"/>
    <s v="Operating department practitioner"/>
    <s v=""/>
    <x v="0"/>
    <s v="University of Portsmouth"/>
    <s v="University of Portsmouth"/>
    <s v="Aveen Croash"/>
    <x v="0"/>
  </r>
  <r>
    <s v="45246413-28f3-e411-80cf-0050569f10c3"/>
    <x v="646"/>
    <d v="2019-08-08T14:59:17"/>
    <s v="POR01583 - Cert HE Paramedic Practice"/>
    <x v="325"/>
    <s v="WBL (Work based learning)"/>
    <s v="Paramedic"/>
    <s v=""/>
    <x v="0"/>
    <s v="University of Portsmouth"/>
    <s v="University of Portsmouth"/>
    <s v="Aveen Croash"/>
    <x v="1"/>
  </r>
  <r>
    <s v="48c3d415-cfff-e511-80e0-0050569f10c3"/>
    <x v="647"/>
    <d v="2019-10-16T09:16:36"/>
    <s v="POR01679 - Professional Doctorate in Sport and Exercise Psychology"/>
    <x v="244"/>
    <s v="PT (Part time)"/>
    <s v="Practitioner psychologist"/>
    <s v="Sport and exercise psychologist"/>
    <x v="0"/>
    <s v="University of Portsmouth"/>
    <s v="University of Portsmouth"/>
    <s v="Sagitta Fernando"/>
    <x v="0"/>
  </r>
  <r>
    <s v="e7ad7e7f-921e-e611-80e2-0050569f10c3"/>
    <x v="648"/>
    <d v="2020-08-19T15:03:02"/>
    <s v="POR01710 - Postgraduate Diploma in Forensic Psychology Practice"/>
    <x v="272"/>
    <s v="FT (Full time)"/>
    <s v="Practitioner psychologist"/>
    <s v="Forensic psychologist"/>
    <x v="0"/>
    <s v="University of Portsmouth"/>
    <s v="University of Portsmouth"/>
    <s v="Sagitta Fernando"/>
    <x v="0"/>
  </r>
  <r>
    <s v="2ad2eff1-921e-e611-80e2-0050569f10c3"/>
    <x v="649"/>
    <d v="2020-08-19T15:03:57"/>
    <s v="POR01711 - Professional Doctorate in Forensic Psychology"/>
    <x v="302"/>
    <s v="FT (Full time)"/>
    <s v="Practitioner psychologist"/>
    <s v="Forensic psychologist"/>
    <x v="0"/>
    <s v="University of Portsmouth"/>
    <s v="University of Portsmouth"/>
    <s v="Sagitta Fernando"/>
    <x v="0"/>
  </r>
  <r>
    <s v="21017f16-5d40-e711-80ea-0050569f10c3"/>
    <x v="650"/>
    <d v="2019-11-11T11:14:27"/>
    <s v="POR01851 - BSc (Hons) Diagnostic Radiography and Medical Imaging"/>
    <x v="326"/>
    <s v="FT (Full time)"/>
    <s v="Radiographer"/>
    <s v="Diagnostic radiographer"/>
    <x v="0"/>
    <s v="University of Portsmouth"/>
    <s v="University of Portsmouth"/>
    <s v="Kristina Simakova"/>
    <x v="0"/>
  </r>
  <r>
    <s v="a2490c94-5d40-e711-80ea-0050569f10c3"/>
    <x v="651"/>
    <d v="2019-05-01T11:59:30"/>
    <s v="POR01852 - BSc (Hons) Radiotherapy and Oncology"/>
    <x v="91"/>
    <s v="FT (Full time)"/>
    <s v="Radiographer"/>
    <s v="Therapeutic radiographer"/>
    <x v="0"/>
    <s v="University of Portsmouth"/>
    <s v="University of Portsmouth"/>
    <s v="Kristina Simakova"/>
    <x v="1"/>
  </r>
  <r>
    <s v="ea994a04-8ec1-e411-80cf-0050569f10c3"/>
    <x v="652"/>
    <d v="2020-06-18T16:10:54"/>
    <s v="QMU00971 - MSc Art Psychotherapy (International)"/>
    <x v="327"/>
    <s v="FT (Full time)"/>
    <s v="Arts therapist"/>
    <s v="Art therapy"/>
    <x v="0"/>
    <s v="Queen Margaret University"/>
    <s v="Queen Margaret University"/>
    <s v="Education administrators"/>
    <x v="0"/>
  </r>
  <r>
    <s v="ec994a04-8ec1-e411-80cf-0050569f10c3"/>
    <x v="653"/>
    <d v="2020-06-18T16:10:54"/>
    <s v="QMU00972 - MSc Art Psychotherapy (International)"/>
    <x v="327"/>
    <s v="PT (Part time)"/>
    <s v="Arts therapist"/>
    <s v="Art therapy"/>
    <x v="0"/>
    <s v="Queen Margaret University"/>
    <s v="Queen Margaret University"/>
    <s v="Education administrators"/>
    <x v="0"/>
  </r>
  <r>
    <s v="ee994a04-8ec1-e411-80cf-0050569f10c3"/>
    <x v="654"/>
    <d v="2020-02-14T10:46:12"/>
    <s v="QMU00973 - Aptitude Test in Hearing Aid Dispensing"/>
    <x v="328"/>
    <s v="DL (Distance learning)"/>
    <s v="Hearing aid dispenser"/>
    <s v=""/>
    <x v="0"/>
    <s v="Queen Margaret University"/>
    <s v="Queen Margaret University"/>
    <s v="Education administrators"/>
    <x v="0"/>
  </r>
  <r>
    <s v="f0994a04-8ec1-e411-80cf-0050569f10c3"/>
    <x v="655"/>
    <d v="2020-05-18T09:16:20"/>
    <s v="QMU00974 - BSc (Hons) Therapeutic Radiography"/>
    <x v="255"/>
    <s v="FT (Full time)"/>
    <s v="Radiographer"/>
    <s v="Therapeutic radiographer"/>
    <x v="0"/>
    <s v="Queen Margaret University"/>
    <s v="Queen Margaret University"/>
    <s v="Education administrators"/>
    <x v="1"/>
  </r>
  <r>
    <s v="f2994a04-8ec1-e411-80cf-0050569f10c3"/>
    <x v="656"/>
    <d v="2020-01-08T10:26:07"/>
    <s v="QMU00975 - Diploma in Higher Education Hearing Aid Audiology"/>
    <x v="329"/>
    <s v="FT (Full time)"/>
    <s v="Hearing aid dispenser"/>
    <s v=""/>
    <x v="0"/>
    <s v="Queen Margaret University"/>
    <s v="Queen Margaret University"/>
    <s v="Education administrators"/>
    <x v="0"/>
  </r>
  <r>
    <s v="10dd420a-8ec1-e411-80cf-0050569f10c3"/>
    <x v="657"/>
    <d v="2020-06-09T10:13:30"/>
    <s v="QMU00977 - BSc (Hons) Dietetics"/>
    <x v="126"/>
    <s v="FT (Full time)"/>
    <s v="Dietitian"/>
    <s v=""/>
    <x v="0"/>
    <s v="Queen Margaret University"/>
    <s v="Queen Margaret University"/>
    <s v="Education administrators"/>
    <x v="1"/>
  </r>
  <r>
    <s v="12dd420a-8ec1-e411-80cf-0050569f10c3"/>
    <x v="658"/>
    <d v="2020-05-18T09:16:52"/>
    <s v="QMU00978 - BSc (Hons) Diagnostic Radiography"/>
    <x v="21"/>
    <s v="FT (Full time)"/>
    <s v="Radiographer"/>
    <s v="Diagnostic radiographer"/>
    <x v="0"/>
    <s v="Queen Margaret University"/>
    <s v="Queen Margaret University"/>
    <s v="Education administrators"/>
    <x v="1"/>
  </r>
  <r>
    <s v="14dd420a-8ec1-e411-80cf-0050569f10c3"/>
    <x v="659"/>
    <d v="2020-08-24T17:43:57"/>
    <s v="QMU00979 - BSc (Hons) Occupational Therapy"/>
    <x v="42"/>
    <s v="FT (Full time)"/>
    <s v="Occupational therapist"/>
    <s v=""/>
    <x v="0"/>
    <s v="Queen Margaret University"/>
    <s v="Queen Margaret University"/>
    <s v="Education administrators"/>
    <x v="1"/>
  </r>
  <r>
    <s v="16dd420a-8ec1-e411-80cf-0050569f10c3"/>
    <x v="660"/>
    <d v="2020-02-20T12:11:21"/>
    <s v="QMU00980 - BSc (Hons) Podiatry"/>
    <x v="50"/>
    <s v="FT (Full time)"/>
    <s v="Chiropodist / podiatrist"/>
    <s v=""/>
    <x v="3"/>
    <s v="Queen Margaret University"/>
    <s v="Queen Margaret University"/>
    <s v="Education administrators"/>
    <x v="1"/>
  </r>
  <r>
    <s v="18dd420a-8ec1-e411-80cf-0050569f10c3"/>
    <x v="661"/>
    <d v="2020-03-20T10:26:22"/>
    <s v="QMU00981 - BSc (Hons) Physiotherapy"/>
    <x v="43"/>
    <s v="FT (Full time)"/>
    <s v="Physiotherapist"/>
    <s v=""/>
    <x v="0"/>
    <s v="Queen Margaret University"/>
    <s v="Queen Margaret University"/>
    <s v="Education administrators"/>
    <x v="1"/>
  </r>
  <r>
    <s v="1add420a-8ec1-e411-80cf-0050569f10c3"/>
    <x v="662"/>
    <d v="2020-05-18T09:16:36"/>
    <s v="QMU00982 - BSc (Hons) Speech and Language Therapy"/>
    <x v="34"/>
    <s v="FT (Full time)"/>
    <s v="Speech and language therapist"/>
    <s v=""/>
    <x v="0"/>
    <s v="Queen Margaret University"/>
    <s v="Queen Margaret University"/>
    <s v="Education administrators"/>
    <x v="0"/>
  </r>
  <r>
    <s v="2add420a-8ec1-e411-80cf-0050569f10c3"/>
    <x v="663"/>
    <d v="2020-08-24T17:49:08"/>
    <s v="QMU00990 - MSc Occupational Therapy (Pre-registration)"/>
    <x v="81"/>
    <s v="FT (Full time)"/>
    <s v="Occupational therapist"/>
    <s v=""/>
    <x v="0"/>
    <s v="Queen Margaret University"/>
    <s v="Queen Margaret University"/>
    <s v="Education administrators"/>
    <x v="1"/>
  </r>
  <r>
    <s v="30dd420a-8ec1-e411-80cf-0050569f10c3"/>
    <x v="664"/>
    <d v="2020-06-09T10:17:52"/>
    <s v="QMU00993 - MSc Dietetics"/>
    <x v="36"/>
    <s v="FT (Full time)"/>
    <s v="Dietitian"/>
    <s v=""/>
    <x v="0"/>
    <s v="Queen Margaret University"/>
    <s v="Queen Margaret University"/>
    <s v="Education administrators"/>
    <x v="1"/>
  </r>
  <r>
    <s v="32dd420a-8ec1-e411-80cf-0050569f10c3"/>
    <x v="665"/>
    <d v="2020-06-09T10:17:52"/>
    <s v="QMU00994 - MSc Dietetics"/>
    <x v="36"/>
    <s v="PT (Part time)"/>
    <s v="Dietitian"/>
    <s v=""/>
    <x v="0"/>
    <s v="Queen Margaret University"/>
    <s v="Queen Margaret University"/>
    <s v="Education administrators"/>
    <x v="1"/>
  </r>
  <r>
    <s v="34dd420a-8ec1-e411-80cf-0050569f10c3"/>
    <x v="666"/>
    <d v="2020-07-02T16:05:42"/>
    <s v="QMU00995 - MSc Physiotherapy (Pre-registration)"/>
    <x v="47"/>
    <s v="FT (Full time)"/>
    <s v="Physiotherapist"/>
    <s v=""/>
    <x v="0"/>
    <s v="Queen Margaret University"/>
    <s v="Queen Margaret University"/>
    <s v="Education administrators"/>
    <x v="1"/>
  </r>
  <r>
    <s v="3cdd420a-8ec1-e411-80cf-0050569f10c3"/>
    <x v="667"/>
    <d v="2020-06-09T10:17:52"/>
    <s v="QMU00999 - PgDip Dietetics"/>
    <x v="330"/>
    <s v="FT (Full time)"/>
    <s v="Dietitian"/>
    <s v=""/>
    <x v="0"/>
    <s v="Queen Margaret University"/>
    <s v="Queen Margaret University"/>
    <s v="Education administrators"/>
    <x v="1"/>
  </r>
  <r>
    <s v="3edd420a-8ec1-e411-80cf-0050569f10c3"/>
    <x v="668"/>
    <d v="2020-06-09T10:17:52"/>
    <s v="QMU01000 - PgDip Dietetics"/>
    <x v="330"/>
    <s v="PT (Part time)"/>
    <s v="Dietitian"/>
    <s v=""/>
    <x v="0"/>
    <s v="Queen Margaret University"/>
    <s v="Queen Margaret University"/>
    <s v="Education administrators"/>
    <x v="1"/>
  </r>
  <r>
    <s v="40dd420a-8ec1-e411-80cf-0050569f10c3"/>
    <x v="669"/>
    <d v="2020-08-24T17:47:28"/>
    <s v="QMU01001 - PgDip Occupational Therapy"/>
    <x v="331"/>
    <s v="FT (Full time)"/>
    <s v="Occupational therapist"/>
    <s v=""/>
    <x v="0"/>
    <s v="Queen Margaret University"/>
    <s v="Queen Margaret University"/>
    <s v="Education administrators"/>
    <x v="1"/>
  </r>
  <r>
    <s v="2caf9931-8ec1-e411-80cf-0050569f10c3"/>
    <x v="670"/>
    <d v="2020-07-02T16:12:36"/>
    <s v="QMU01002 - PgDip Radiotherapy and Oncology"/>
    <x v="332"/>
    <s v="FT (Full time)"/>
    <s v="Radiographer"/>
    <s v="Therapeutic radiographer"/>
    <x v="0"/>
    <s v="Queen Margaret University"/>
    <s v="Queen Margaret University"/>
    <s v="Education administrators"/>
    <x v="1"/>
  </r>
  <r>
    <s v="2eaf9931-8ec1-e411-80cf-0050569f10c3"/>
    <x v="671"/>
    <d v="2020-02-18T09:10:53"/>
    <s v="QMU01003 - Pharmacology for Podiatrists"/>
    <x v="333"/>
    <s v="PT (Part time)"/>
    <s v=""/>
    <s v=""/>
    <x v="7"/>
    <s v="Queen Margaret University"/>
    <s v="Queen Margaret University"/>
    <s v="Education administrators"/>
    <x v="0"/>
  </r>
  <r>
    <s v="32af9931-8ec1-e411-80cf-0050569f10c3"/>
    <x v="672"/>
    <d v="2020-07-02T16:12:08"/>
    <s v="QMU01005 - MSc Diagnostic Radiography (pre-registration)"/>
    <x v="83"/>
    <s v="FT (Full time)"/>
    <s v="Radiographer"/>
    <s v="Diagnostic radiographer"/>
    <x v="0"/>
    <s v="Queen Margaret University"/>
    <s v="Queen Margaret University"/>
    <s v="Education administrators"/>
    <x v="1"/>
  </r>
  <r>
    <s v="34af9931-8ec1-e411-80cf-0050569f10c3"/>
    <x v="673"/>
    <d v="2020-05-18T09:16:36"/>
    <s v="QMU01006 - MSc (pre registration) in Speech and Language Therapy"/>
    <x v="334"/>
    <s v="FT (Full time)"/>
    <s v="Speech and language therapist"/>
    <s v=""/>
    <x v="0"/>
    <s v="Queen Margaret University"/>
    <s v="Queen Margaret University"/>
    <s v="Education administrators"/>
    <x v="0"/>
  </r>
  <r>
    <s v="36af9931-8ec1-e411-80cf-0050569f10c3"/>
    <x v="674"/>
    <d v="2020-05-18T09:16:36"/>
    <s v="QMU01007 - MSc (pre registration) in Speech and Language Therapy"/>
    <x v="334"/>
    <s v="PT (Part time)"/>
    <s v="Speech and language therapist"/>
    <s v=""/>
    <x v="0"/>
    <s v="Queen Margaret University"/>
    <s v="Queen Margaret University"/>
    <s v="Education administrators"/>
    <x v="0"/>
  </r>
  <r>
    <s v="3caf9931-8ec1-e411-80cf-0050569f10c3"/>
    <x v="675"/>
    <d v="2020-07-02T16:11:28"/>
    <s v="QMU01010 - PgDip Diagnostic Radiography (pre-registration)"/>
    <x v="335"/>
    <s v="FT (Full time)"/>
    <s v="Radiographer"/>
    <s v="Diagnostic radiographer"/>
    <x v="0"/>
    <s v="Queen Margaret University"/>
    <s v="Queen Margaret University"/>
    <s v="Education administrators"/>
    <x v="1"/>
  </r>
  <r>
    <s v="3eaf9931-8ec1-e411-80cf-0050569f10c3"/>
    <x v="676"/>
    <d v="2020-07-02T16:05:08"/>
    <s v="QMU01011 - Post Graduate Diploma Physiotherapy (Pre-registration)"/>
    <x v="336"/>
    <s v="FT (Full time)"/>
    <s v="Physiotherapist"/>
    <s v=""/>
    <x v="0"/>
    <s v="Queen Margaret University"/>
    <s v="Queen Margaret University"/>
    <s v="Education administrators"/>
    <x v="1"/>
  </r>
  <r>
    <s v="40af9931-8ec1-e411-80cf-0050569f10c3"/>
    <x v="677"/>
    <d v="2020-05-18T09:16:36"/>
    <s v="QMU01012 - Post Graduate Diploma (pre-registration) in Speech and Language Therapy"/>
    <x v="337"/>
    <s v="FT (Full time)"/>
    <s v="Speech and language therapist"/>
    <s v=""/>
    <x v="0"/>
    <s v="Queen Margaret University"/>
    <s v="Queen Margaret University"/>
    <s v="Education administrators"/>
    <x v="0"/>
  </r>
  <r>
    <s v="dcf97ad2-520f-e511-80d0-0050569f10c3"/>
    <x v="678"/>
    <d v="2020-06-18T16:10:54"/>
    <s v="QMU01593 - MSc Music Therapy"/>
    <x v="338"/>
    <s v="FT (Full time)"/>
    <s v="Arts therapist"/>
    <s v="Music therapy"/>
    <x v="0"/>
    <s v="Queen Margaret University"/>
    <s v="Queen Margaret University"/>
    <s v="John Archibald"/>
    <x v="0"/>
  </r>
  <r>
    <s v="ae5226cb-5831-e611-80e2-0050569f10c3"/>
    <x v="679"/>
    <d v="2020-02-17T13:48:55"/>
    <s v="QMU01718 - Podiatric Surgery Training Programme"/>
    <x v="339"/>
    <s v="FT (Full time)"/>
    <s v=""/>
    <s v=""/>
    <x v="5"/>
    <s v="Queen Margaret University"/>
    <s v="Queen Margaret University"/>
    <s v="John Archibald"/>
    <x v="0"/>
  </r>
  <r>
    <s v="64058b8c-5931-e611-80e2-0050569f10c3"/>
    <x v="680"/>
    <d v="2020-02-17T13:48:55"/>
    <s v="QMU01719 - Podiatric Surgery Training Programme"/>
    <x v="339"/>
    <s v="PT (Part time)"/>
    <s v=""/>
    <s v=""/>
    <x v="5"/>
    <s v="Queen Margaret University"/>
    <s v="Queen Margaret University"/>
    <s v="John Archibald"/>
    <x v="0"/>
  </r>
  <r>
    <s v="57d8c4eb-feac-e811-8108-0050569f10c3"/>
    <x v="681"/>
    <d v="2019-08-23T12:55:20"/>
    <s v="QMU02081 - Non Medical Prescribing"/>
    <x v="340"/>
    <s v="PT (Part time)"/>
    <s v=""/>
    <s v=""/>
    <x v="1"/>
    <s v="Queen Margaret University"/>
    <s v="Queen Margaret University"/>
    <s v="Ann Faulkner"/>
    <x v="0"/>
  </r>
  <r>
    <s v="10c9046c-02dd-e811-8110-0050569f10c3"/>
    <x v="682"/>
    <d v="2019-08-23T13:41:10"/>
    <s v="QMU02105-Master of Dietetics (MDiet)"/>
    <x v="341"/>
    <s v="FT (Full time)"/>
    <s v="Dietitian"/>
    <s v=""/>
    <x v="0"/>
    <s v="Queen Margaret University"/>
    <s v="Queen Margaret University"/>
    <s v="Sagitta Fernando"/>
    <x v="0"/>
  </r>
  <r>
    <s v="ddc1b21b-5de3-e811-8110-0050569f10c3"/>
    <x v="683"/>
    <d v="2019-08-23T13:40:57"/>
    <s v="QMU02108 - BSc (Hons) Dietetics"/>
    <x v="126"/>
    <s v="FT (Full time)"/>
    <s v="Dietitian"/>
    <s v=""/>
    <x v="0"/>
    <s v="Queen Margaret University"/>
    <s v="Queen Margaret University"/>
    <s v="Sagitta Fernando"/>
    <x v="0"/>
  </r>
  <r>
    <s v="6add7347-7e87-e911-8127-0050569f10c3"/>
    <x v="684"/>
    <d v="2020-08-24T09:05:05"/>
    <s v="QMU02195 - BSc Paramedic Science"/>
    <x v="190"/>
    <s v="FT (Full time)"/>
    <s v="Paramedic"/>
    <s v=""/>
    <x v="0"/>
    <s v="Queen Margaret University"/>
    <s v="Queen Margaret University"/>
    <s v="Ann Faulkner"/>
    <x v="0"/>
  </r>
  <r>
    <s v="697c0112-cc06-ea11-8130-0050569f10c3"/>
    <x v="685"/>
    <d v="2020-07-02T08:53:43"/>
    <s v="QMU02291 - Master of Podiatry (MPod)"/>
    <x v="342"/>
    <s v="FT (Full time)"/>
    <s v="Chiropodist / podiatrist"/>
    <s v=""/>
    <x v="3"/>
    <s v="Queen Margaret University"/>
    <s v="Queen Margaret University"/>
    <s v="Sagitta Fernando"/>
    <x v="0"/>
  </r>
  <r>
    <s v="9e4c4d87-cc06-ea11-8130-0050569f10c3"/>
    <x v="686"/>
    <d v="2020-07-02T08:53:15"/>
    <s v="QMU02292 - BSc (Hons) Podiatry"/>
    <x v="50"/>
    <s v="FT (Full time)"/>
    <s v="Chiropodist / podiatrist"/>
    <s v=""/>
    <x v="3"/>
    <s v="Queen Margaret University"/>
    <s v="Queen Margaret University"/>
    <s v="Sagitta Fernando"/>
    <x v="0"/>
  </r>
  <r>
    <s v="a4774a8e-cd06-ea11-8130-0050569f10c3"/>
    <x v="687"/>
    <d v="2020-07-02T08:52:37"/>
    <s v="QMU02293 - Master of Physiotherapy (MPhys)"/>
    <x v="343"/>
    <s v="FT (Full time)"/>
    <s v="Physiotherapist"/>
    <s v=""/>
    <x v="0"/>
    <s v="Queen Margaret University"/>
    <s v="Queen Margaret University"/>
    <s v="Sagitta Fernando"/>
    <x v="0"/>
  </r>
  <r>
    <s v="88c6f329-ce06-ea11-8130-0050569f10c3"/>
    <x v="688"/>
    <d v="2020-07-02T08:52:06"/>
    <s v="QMU02294 - BSc (Hons) Physiotherapy"/>
    <x v="43"/>
    <s v="FT (Full time)"/>
    <s v="Physiotherapist"/>
    <s v=""/>
    <x v="0"/>
    <s v="Queen Margaret University"/>
    <s v="Queen Margaret University"/>
    <s v="Sagitta Fernando"/>
    <x v="0"/>
  </r>
  <r>
    <s v="284cfb4f-cf06-ea11-8130-0050569f10c3"/>
    <x v="689"/>
    <d v="2020-07-02T09:36:28"/>
    <s v="QMU02295 - Master of Radiography: Diagnostic (MDRad)"/>
    <x v="344"/>
    <s v="FT (Full time)"/>
    <s v="Radiographer"/>
    <s v="Diagnostic radiographer"/>
    <x v="0"/>
    <s v="Queen Margaret University"/>
    <s v="Queen Margaret University"/>
    <s v="Sagitta Fernando"/>
    <x v="0"/>
  </r>
  <r>
    <s v="a8e1a7c3-cf06-ea11-8130-0050569f10c3"/>
    <x v="690"/>
    <d v="2020-07-02T09:35:56"/>
    <s v="QMU02296-BSc (Hons) Radiography: Diagnostic"/>
    <x v="345"/>
    <s v="FT (Full time)"/>
    <s v="Radiographer"/>
    <s v="Diagnostic radiographer"/>
    <x v="0"/>
    <s v="Queen Margaret University"/>
    <s v="Queen Margaret University"/>
    <s v="Sagitta Fernando"/>
    <x v="0"/>
  </r>
  <r>
    <s v="8fa9bf7a-d006-ea11-8130-0050569f10c3"/>
    <x v="691"/>
    <d v="2020-07-02T09:35:30"/>
    <s v="QMU02297 - Master of Radiography: Therapeutic (MTRad)"/>
    <x v="346"/>
    <s v="FT (Full time)"/>
    <s v="Radiographer"/>
    <s v="Therapeutic radiographer"/>
    <x v="0"/>
    <s v="Queen Margaret University"/>
    <s v="Queen Margaret University"/>
    <s v="Sagitta Fernando"/>
    <x v="0"/>
  </r>
  <r>
    <s v="b3a88edb-d006-ea11-8130-0050569f10c3"/>
    <x v="692"/>
    <d v="2020-07-02T09:34:25"/>
    <s v="QMU02298-BSc (Hons) Radiography: Therapeutic"/>
    <x v="347"/>
    <s v="FT (Full time)"/>
    <s v="Radiographer"/>
    <s v="Therapeutic radiographer"/>
    <x v="0"/>
    <s v="Queen Margaret University"/>
    <s v="Queen Margaret University"/>
    <s v="Sagitta Fernando"/>
    <x v="0"/>
  </r>
  <r>
    <s v="234a0172-901a-ea11-8131-0050569f10c3"/>
    <x v="693"/>
    <d v="2020-08-24T09:27:08"/>
    <s v="QMU02303-Master of Speech and Language Therapy (MSLT)"/>
    <x v="348"/>
    <s v="FT (Full time)"/>
    <s v="Speech and language therapist"/>
    <s v=""/>
    <x v="0"/>
    <s v="Queen Margaret University"/>
    <s v="Queen Margaret University"/>
    <s v="Sagitta Fernando"/>
    <x v="0"/>
  </r>
  <r>
    <s v="eeca7784-1920-ea11-8132-0050569f10c3"/>
    <x v="694"/>
    <d v="2020-08-21T18:57:40"/>
    <s v="QMU02306-Master of Occupational Therapy (MOccTher)"/>
    <x v="349"/>
    <s v="FT (Full time)"/>
    <s v="Occupational therapist"/>
    <s v=""/>
    <x v="0"/>
    <s v="Queen Margaret University"/>
    <s v="Queen Margaret University"/>
    <s v="Ann Faulkner"/>
    <x v="0"/>
  </r>
  <r>
    <s v="3944a016-ee3d-ea11-8135-0050569f10c3"/>
    <x v="695"/>
    <d v="2020-07-02T09:33:55"/>
    <s v="QMU02323 - Master of Radiography: Diagnostic (MDRad)"/>
    <x v="83"/>
    <s v="FT (Full time)"/>
    <s v="Radiographer"/>
    <s v="Diagnostic radiographer"/>
    <x v="0"/>
    <s v="Queen Margaret University"/>
    <s v="Queen Margaret University"/>
    <s v="Sagitta Fernando"/>
    <x v="0"/>
  </r>
  <r>
    <s v="61b38ea9-ee3d-ea11-8135-0050569f10c3"/>
    <x v="696"/>
    <d v="2020-07-23T14:10:34"/>
    <s v="QMU02324 - Master of Radiography: Therapeutic (MTRad)"/>
    <x v="350"/>
    <s v="FT (Full time)"/>
    <s v="Radiographer"/>
    <s v="Therapeutic radiographer"/>
    <x v="0"/>
    <s v="Queen Margaret University"/>
    <s v="Queen Margaret University"/>
    <s v="Sagitta Fernando"/>
    <x v="0"/>
  </r>
  <r>
    <s v="17f5a221-ef3d-ea11-8135-0050569f10c3"/>
    <x v="697"/>
    <d v="2020-07-02T08:51:38"/>
    <s v="QMU02325 - Master of Podiatry (MPod)"/>
    <x v="78"/>
    <s v="FT (Full time)"/>
    <s v="Chiropodist / podiatrist"/>
    <s v=""/>
    <x v="3"/>
    <s v="Queen Margaret University"/>
    <s v="Queen Margaret University"/>
    <s v="Sagitta Fernando"/>
    <x v="0"/>
  </r>
  <r>
    <s v="76db93f4-ef3d-ea11-8135-0050569f10c3"/>
    <x v="698"/>
    <d v="2020-07-02T08:51:04"/>
    <s v="QMU02326 - Master of Physiotherapy (MPhys)"/>
    <x v="47"/>
    <s v="FT (Full time)"/>
    <s v="Physiotherapist"/>
    <s v=""/>
    <x v="0"/>
    <s v="Queen Margaret University"/>
    <s v="Queen Margaret University"/>
    <s v="Sagitta Fernando"/>
    <x v="0"/>
  </r>
  <r>
    <s v="943d6737-0641-ea11-8136-0050569f10c3"/>
    <x v="699"/>
    <d v="2020-02-21T14:37:16"/>
    <s v="QMU02329 - Master of Dietetics (MDiet)"/>
    <x v="341"/>
    <s v="FT (Full time)"/>
    <s v="Dietitian"/>
    <s v=""/>
    <x v="0"/>
    <s v="Queen Margaret University"/>
    <s v="Queen Margaret University"/>
    <s v="Alex Stride"/>
    <x v="0"/>
  </r>
  <r>
    <s v="0ae54b33-ec57-ea11-8137-0050569f10c3"/>
    <x v="700"/>
    <d v="2020-08-21T18:58:26"/>
    <s v="QMU02345-BSc (Hons) Occupational Therapy (BSc(Hons)OT)"/>
    <x v="351"/>
    <s v="FT (Full time)"/>
    <s v="Occupational therapist"/>
    <s v=""/>
    <x v="0"/>
    <s v="Queen Margaret University"/>
    <s v="Queen Margaret University"/>
    <s v="Ann Faulkner"/>
    <x v="0"/>
  </r>
  <r>
    <s v="f53e02c3-ee57-ea11-8137-0050569f10c3"/>
    <x v="701"/>
    <d v="2020-08-21T18:58:52"/>
    <s v="QMU02346-Master of Science in Occupational Therapy (Pre-registration) (MScOT pre-reg)"/>
    <x v="352"/>
    <s v="FT (Full time)"/>
    <s v="Occupational therapist"/>
    <s v=""/>
    <x v="0"/>
    <s v="Queen Margaret University"/>
    <s v="Queen Margaret University"/>
    <s v="Ann Faulkner"/>
    <x v="0"/>
  </r>
  <r>
    <s v="3ac1392c-ae58-ea11-8137-0050569f10c3"/>
    <x v="702"/>
    <d v="2020-08-21T18:59:17"/>
    <s v="QMU02348-PGDip Occupational Therapy (PGDipOT)"/>
    <x v="353"/>
    <s v="FT (Full time)"/>
    <s v="Occupational therapist"/>
    <s v=""/>
    <x v="0"/>
    <s v="Queen Margaret University"/>
    <s v="Queen Margaret University"/>
    <s v="Ann Faulkner"/>
    <x v="0"/>
  </r>
  <r>
    <s v="ac5bd782-8e67-ea11-8139-0050569f10c3"/>
    <x v="703"/>
    <d v="2020-08-24T09:25:49"/>
    <s v="QMU02357 - BSc (Hons) Speech and Language Therapy"/>
    <x v="34"/>
    <s v="FT (Full time)"/>
    <s v="Speech and language therapist"/>
    <s v=""/>
    <x v="0"/>
    <s v="Queen Margaret University"/>
    <s v="Queen Margaret University"/>
    <s v="Ann Faulkner"/>
    <x v="0"/>
  </r>
  <r>
    <s v="48af9931-8ec1-e411-80cf-0050569f10c3"/>
    <x v="704"/>
    <d v="2019-08-15T14:27:29"/>
    <s v="QUB01016 - Doctorate in Educational, Child and Adolescent Psychology (DECAP)"/>
    <x v="354"/>
    <s v="FT (Full time)"/>
    <s v="Practitioner psychologist"/>
    <s v="Educational psychologist"/>
    <x v="0"/>
    <s v="Queen's University of Belfast"/>
    <s v="Queen's University of Belfast"/>
    <s v="Education officers"/>
    <x v="0"/>
  </r>
  <r>
    <s v="4aaf9931-8ec1-e411-80cf-0050569f10c3"/>
    <x v="705"/>
    <d v="2019-04-29T12:09:20"/>
    <s v="QUB01017 - Doctorate in Clinical Psychology (DclinPsych)"/>
    <x v="355"/>
    <s v="FT (Full time)"/>
    <s v="Practitioner psychologist"/>
    <s v="Clinical psychologist"/>
    <x v="0"/>
    <s v="Queen's University of Belfast"/>
    <s v="Queen's University of Belfast"/>
    <s v="Education officers"/>
    <x v="0"/>
  </r>
  <r>
    <s v="50af9931-8ec1-e411-80cf-0050569f10c3"/>
    <x v="706"/>
    <d v="2019-06-12T09:34:14"/>
    <s v="REA01020 - BSc (Hons) Speech and Language Therapy"/>
    <x v="34"/>
    <s v="FT (Full time)"/>
    <s v="Speech and language therapist"/>
    <s v=""/>
    <x v="0"/>
    <s v="University of Reading"/>
    <s v="University of Reading"/>
    <s v="Education officers"/>
    <x v="1"/>
  </r>
  <r>
    <s v="52af9931-8ec1-e411-80cf-0050569f10c3"/>
    <x v="707"/>
    <d v="2019-09-24T08:46:55"/>
    <s v="REA01021 - MSc Speech and Language Therapy"/>
    <x v="39"/>
    <s v="FT (Full time)"/>
    <s v="Speech and language therapist"/>
    <s v=""/>
    <x v="0"/>
    <s v="University of Reading"/>
    <s v="University of Reading"/>
    <s v="Education officers"/>
    <x v="0"/>
  </r>
  <r>
    <s v="cf70fb66-7973-e711-80ee-0050569f10c3"/>
    <x v="708"/>
    <d v="2019-08-30T11:02:42"/>
    <s v="REA01882 - MSci Speech and Language Therapy"/>
    <x v="356"/>
    <s v="FT (Full time)"/>
    <s v="Speech and language therapist"/>
    <s v=""/>
    <x v="0"/>
    <s v="University of Reading"/>
    <s v="University of Reading"/>
    <s v="Kristina Simakova"/>
    <x v="0"/>
  </r>
  <r>
    <s v="9135db8b-8c54-e911-811c-0050569f10c3"/>
    <x v="709"/>
    <d v="2020-01-29T15:00:30"/>
    <s v="REA02159 - PGCert Independent and Supplementary Prescribing for Allied Health Professionals"/>
    <x v="357"/>
    <s v="PT (Part time)"/>
    <s v=""/>
    <s v=""/>
    <x v="1"/>
    <s v="University of Reading"/>
    <s v="University of Reading"/>
    <s v="Sagitta Fernando"/>
    <x v="0"/>
  </r>
  <r>
    <s v="f9ec74e8-8c54-e911-811c-0050569f10c3"/>
    <x v="710"/>
    <d v="2020-01-29T15:00:20"/>
    <s v="REA02160 - PGCert Supplementary Prescribing for Allied Health Professionals"/>
    <x v="358"/>
    <s v="PT (Part time)"/>
    <s v=""/>
    <s v=""/>
    <x v="2"/>
    <s v="University of Reading"/>
    <s v="University of Reading"/>
    <s v="Sagitta Fernando"/>
    <x v="0"/>
  </r>
  <r>
    <s v="e8994a04-8ec1-e411-80cf-0050569f10c3"/>
    <x v="711"/>
    <d v="2019-07-09T11:44:43"/>
    <s v="REG00970 - DPsych Counselling Psychology"/>
    <x v="359"/>
    <s v="FT (Full time)"/>
    <s v="Practitioner psychologist"/>
    <s v="Counselling psychologist"/>
    <x v="0"/>
    <s v="Regent's University London"/>
    <s v="The Open University"/>
    <s v="Education administrators"/>
    <x v="0"/>
  </r>
  <r>
    <s v="54af9931-8ec1-e411-80cf-0050569f10c3"/>
    <x v="712"/>
    <d v="2019-12-16T15:20:08"/>
    <s v="RGU01022 - BSc (Hons) Diagnostic Radiography"/>
    <x v="21"/>
    <s v="FT (Full time)"/>
    <s v="Radiographer"/>
    <s v="Diagnostic radiographer"/>
    <x v="0"/>
    <s v="Robert Gordon University"/>
    <s v="Robert Gordon University"/>
    <s v="Education officers"/>
    <x v="1"/>
  </r>
  <r>
    <s v="56af9931-8ec1-e411-80cf-0050569f10c3"/>
    <x v="713"/>
    <d v="2020-01-24T10:15:41"/>
    <s v="RGU01023 - BSc (Hons) Occupational Therapy"/>
    <x v="42"/>
    <s v="FT (Full time)"/>
    <s v="Occupational therapist"/>
    <s v=""/>
    <x v="0"/>
    <s v="Robert Gordon University"/>
    <s v="Robert Gordon University"/>
    <s v="Education officers"/>
    <x v="1"/>
  </r>
  <r>
    <s v="58af9931-8ec1-e411-80cf-0050569f10c3"/>
    <x v="714"/>
    <d v="2020-01-27T14:28:02"/>
    <s v="RGU01024 - BSc (Hons) Physiotherapy"/>
    <x v="43"/>
    <s v="FT (Full time)"/>
    <s v="Physiotherapist"/>
    <s v=""/>
    <x v="0"/>
    <s v="Robert Gordon University"/>
    <s v="Robert Gordon University"/>
    <s v="Education officers"/>
    <x v="1"/>
  </r>
  <r>
    <s v="5aaf9931-8ec1-e411-80cf-0050569f10c3"/>
    <x v="715"/>
    <d v="2020-07-09T15:31:07"/>
    <s v="RGU01025 - MSc Physiotherapy (Pre-registration)"/>
    <x v="47"/>
    <s v="FT (Full time)"/>
    <s v="Physiotherapist"/>
    <s v=""/>
    <x v="0"/>
    <s v="Robert Gordon University"/>
    <s v="Robert Gordon University"/>
    <s v="Education officers"/>
    <x v="0"/>
  </r>
  <r>
    <s v="5eaf9931-8ec1-e411-80cf-0050569f10c3"/>
    <x v="716"/>
    <d v="2020-08-24T17:54:57"/>
    <s v="RGU01027 - Non Medical Prescribing (SCQF Level 9)"/>
    <x v="360"/>
    <s v="PT (Part time)"/>
    <s v=""/>
    <s v=""/>
    <x v="1"/>
    <s v="Robert Gordon University"/>
    <s v="Robert Gordon University"/>
    <s v="Education officers"/>
    <x v="1"/>
  </r>
  <r>
    <s v="62af9931-8ec1-e411-80cf-0050569f10c3"/>
    <x v="717"/>
    <d v="2020-07-09T15:31:07"/>
    <s v="RGU01029 - Post Graduate Diploma in Physiotherapy (Pre-registration)"/>
    <x v="280"/>
    <s v="FT (Full time)"/>
    <s v="Physiotherapist"/>
    <s v=""/>
    <x v="0"/>
    <s v="Robert Gordon University"/>
    <s v="Robert Gordon University"/>
    <s v="Education officers"/>
    <x v="0"/>
  </r>
  <r>
    <s v="64af9931-8ec1-e411-80cf-0050569f10c3"/>
    <x v="718"/>
    <d v="2020-08-24T17:56:32"/>
    <s v="RGU01030 - Non-Medical Prescribing"/>
    <x v="97"/>
    <s v="PT (Part time)"/>
    <s v=""/>
    <s v=""/>
    <x v="2"/>
    <s v="Robert Gordon University"/>
    <s v="Robert Gordon University"/>
    <s v="Education officers"/>
    <x v="1"/>
  </r>
  <r>
    <s v="66af9931-8ec1-e411-80cf-0050569f10c3"/>
    <x v="719"/>
    <d v="2020-02-04T10:51:10"/>
    <s v="RGU01031-BSc (Hons) Applied Biomedical Science"/>
    <x v="0"/>
    <s v="FT (Full time)"/>
    <s v="Biomedical scientist"/>
    <s v=""/>
    <x v="0"/>
    <s v="Robert Gordon University"/>
    <s v="Robert Gordon University"/>
    <s v="Education officers"/>
    <x v="0"/>
  </r>
  <r>
    <s v="68af9931-8ec1-e411-80cf-0050569f10c3"/>
    <x v="720"/>
    <d v="2019-10-10T13:19:32"/>
    <s v="RGU01032 - BSc (Hons) Nutrition and Dietetics"/>
    <x v="102"/>
    <s v="FT (Full time)"/>
    <s v="Dietitian"/>
    <s v=""/>
    <x v="0"/>
    <s v="Robert Gordon University"/>
    <s v="Robert Gordon University"/>
    <s v="Education officers"/>
    <x v="1"/>
  </r>
  <r>
    <s v="6aaf9931-8ec1-e411-80cf-0050569f10c3"/>
    <x v="721"/>
    <d v="2020-08-24T17:57:44"/>
    <s v="RGU01033 - Non Medical Prescribing (SCQF Level 11)"/>
    <x v="361"/>
    <s v="PT (Part time)"/>
    <s v=""/>
    <s v=""/>
    <x v="1"/>
    <s v="Robert Gordon University"/>
    <s v="Robert Gordon University"/>
    <s v="Education officers"/>
    <x v="1"/>
  </r>
  <r>
    <s v="d793869d-d21b-e511-80d0-0050569f10c3"/>
    <x v="722"/>
    <d v="2020-07-09T15:31:07"/>
    <s v="RGU01607-Doctorate of Physiotherapy"/>
    <x v="362"/>
    <s v="FT (Full time)"/>
    <s v="Physiotherapist"/>
    <s v=""/>
    <x v="0"/>
    <s v="Robert Gordon University"/>
    <s v="Robert Gordon University"/>
    <s v="John Archibald"/>
    <x v="0"/>
  </r>
  <r>
    <s v="7cfcd9dd-88ff-e711-80f8-0050569f10c3"/>
    <x v="723"/>
    <d v="2020-02-14T17:12:11"/>
    <s v="RGU01983-Master of Diagnostic Radiography (MDRad)"/>
    <x v="363"/>
    <s v="FT (Full time)"/>
    <s v="Radiographer"/>
    <s v="Diagnostic radiographer"/>
    <x v="0"/>
    <s v="Robert Gordon University"/>
    <s v="Robert Gordon University"/>
    <s v="John Archibald"/>
    <x v="0"/>
  </r>
  <r>
    <s v="01fa5303-89ff-e711-80f8-0050569f10c3"/>
    <x v="724"/>
    <d v="2019-10-10T10:53:03"/>
    <s v="RGU01984-Master of Dietetics (MDiet)"/>
    <x v="341"/>
    <s v="FT (Full time)"/>
    <s v="Dietitian"/>
    <s v=""/>
    <x v="0"/>
    <s v="Robert Gordon University"/>
    <s v="Robert Gordon University"/>
    <s v="John Archibald"/>
    <x v="0"/>
  </r>
  <r>
    <s v="f8254521-89ff-e711-80f8-0050569f10c3"/>
    <x v="725"/>
    <d v="2020-01-24T10:15:41"/>
    <s v="RGU01985-Master of Occupational Therapy (MOccTh)"/>
    <x v="364"/>
    <s v="FT (Full time)"/>
    <s v="Occupational therapist"/>
    <s v=""/>
    <x v="0"/>
    <s v="Robert Gordon University"/>
    <s v="Robert Gordon University"/>
    <s v="John Archibald"/>
    <x v="0"/>
  </r>
  <r>
    <s v="a5ef2846-89ff-e711-80f8-0050569f10c3"/>
    <x v="726"/>
    <d v="2020-01-27T14:28:02"/>
    <s v="RGU01986-Master of Physiotherapy (MPhys)"/>
    <x v="343"/>
    <s v="FT (Full time)"/>
    <s v="Physiotherapist"/>
    <s v=""/>
    <x v="0"/>
    <s v="Robert Gordon University"/>
    <s v="Robert Gordon University"/>
    <s v="John Archibald"/>
    <x v="0"/>
  </r>
  <r>
    <s v="66fde023-2d54-e811-8101-0050569f10c3"/>
    <x v="727"/>
    <d v="2019-10-11T08:19:36"/>
    <s v="RGU02039-BSc (Hons) Dietetics"/>
    <x v="126"/>
    <s v="FT (Full time)"/>
    <s v="Dietitian"/>
    <s v=""/>
    <x v="0"/>
    <s v="Robert Gordon University"/>
    <s v="Robert Gordon University"/>
    <s v="John Archibald"/>
    <x v="0"/>
  </r>
  <r>
    <s v="235bf52d-c48d-e911-8127-0050569f10c3"/>
    <x v="728"/>
    <d v="2020-01-24T10:15:41"/>
    <s v="RGU02203 - BSc (Hons) Occupational Therapy"/>
    <x v="42"/>
    <s v="FT (Full time)"/>
    <s v="Occupational therapist"/>
    <s v=""/>
    <x v="0"/>
    <s v="Robert Gordon University"/>
    <s v="Robert Gordon University"/>
    <s v="Sagitta Fernando"/>
    <x v="0"/>
  </r>
  <r>
    <s v="9462d05f-c58d-e911-8127-0050569f10c3"/>
    <x v="729"/>
    <d v="2020-02-14T17:12:11"/>
    <s v="RGU02204 - BSc (Hons) Diagnostic Radiography"/>
    <x v="21"/>
    <s v="FT (Full time)"/>
    <s v="Radiographer"/>
    <s v="Diagnostic radiographer"/>
    <x v="0"/>
    <s v="Robert Gordon University"/>
    <s v="Robert Gordon University"/>
    <s v="Sagitta Fernando"/>
    <x v="0"/>
  </r>
  <r>
    <s v="930b1ffd-c58d-e911-8127-0050569f10c3"/>
    <x v="730"/>
    <d v="2020-01-27T14:28:02"/>
    <s v="RGU02205-BSc (Hons) Physiotherapy"/>
    <x v="43"/>
    <s v="FT (Full time)"/>
    <s v="Physiotherapist"/>
    <s v=""/>
    <x v="0"/>
    <s v="Robert Gordon University"/>
    <s v="Robert Gordon University"/>
    <s v="Sagitta Fernando"/>
    <x v="0"/>
  </r>
  <r>
    <s v="b2a1bbd6-6d96-e911-812c-0050569f10c3"/>
    <x v="731"/>
    <d v="2020-08-24T09:57:53"/>
    <s v="RGU02210 - BSc Paramedic Practice"/>
    <x v="365"/>
    <s v="FT (Full time)"/>
    <s v="Paramedic"/>
    <s v=""/>
    <x v="0"/>
    <s v="Robert Gordon University"/>
    <s v="Robert Gordon University"/>
    <s v="Alex Stride"/>
    <x v="0"/>
  </r>
  <r>
    <s v="7c6ebf3f-d5d0-ea11-813d-0050569f10c3"/>
    <x v="732"/>
    <d v="2020-08-24T15:30:03"/>
    <s v="RGU02390 - Prescribing for Healthcare Practitioners (SCQF Level 9)"/>
    <x v="366"/>
    <s v="PT (Part time)"/>
    <s v=""/>
    <s v=""/>
    <x v="1"/>
    <s v="Robert Gordon University"/>
    <s v="Robert Gordon University"/>
    <s v="Sagitta Fernando"/>
    <x v="0"/>
  </r>
  <r>
    <s v="451d72a0-d6d0-ea11-813d-0050569f10c3"/>
    <x v="733"/>
    <d v="2020-08-24T15:45:43"/>
    <s v="RGU02391 - Prescribing for Healthcare Practitioners (SCQF Level 11)"/>
    <x v="367"/>
    <s v="PT (Part time)"/>
    <s v=""/>
    <s v=""/>
    <x v="1"/>
    <s v="Robert Gordon University"/>
    <s v="Robert Gordon University"/>
    <s v="Sagitta Fernando"/>
    <x v="0"/>
  </r>
  <r>
    <s v="72af9931-8ec1-e411-80cf-0050569f10c3"/>
    <x v="734"/>
    <d v="2020-02-04T10:51:10"/>
    <s v="ROE01037 - MA Art Psychotherapy"/>
    <x v="202"/>
    <s v="FT (Full time)"/>
    <s v="Arts therapist"/>
    <s v="Art therapy"/>
    <x v="0"/>
    <s v="Roehampton University"/>
    <s v="Roehampton University"/>
    <s v="Education officers"/>
    <x v="0"/>
  </r>
  <r>
    <s v="74af9931-8ec1-e411-80cf-0050569f10c3"/>
    <x v="735"/>
    <d v="2020-02-04T10:51:10"/>
    <s v="ROE01038 - MA Art Psychotherapy"/>
    <x v="202"/>
    <s v="PT (Part time)"/>
    <s v="Arts therapist"/>
    <s v="Art therapy"/>
    <x v="0"/>
    <s v="Roehampton University"/>
    <s v="Roehampton University"/>
    <s v="Education officers"/>
    <x v="0"/>
  </r>
  <r>
    <s v="76af9931-8ec1-e411-80cf-0050569f10c3"/>
    <x v="736"/>
    <d v="2020-02-03T10:37:48"/>
    <s v="ROE01039 - MA Dramatherapy"/>
    <x v="7"/>
    <s v="PT (Part time)"/>
    <s v="Arts therapist"/>
    <s v="Drama therapy"/>
    <x v="0"/>
    <s v="Roehampton University"/>
    <s v="Roehampton University"/>
    <s v="Education officers"/>
    <x v="0"/>
  </r>
  <r>
    <s v="78af9931-8ec1-e411-80cf-0050569f10c3"/>
    <x v="737"/>
    <d v="2020-02-03T10:37:48"/>
    <s v="ROE01040 - MA Dramatherapy"/>
    <x v="7"/>
    <s v="FT (Full time)"/>
    <s v="Arts therapist"/>
    <s v="Drama therapy"/>
    <x v="0"/>
    <s v="Roehampton University"/>
    <s v="Roehampton University"/>
    <s v="Education officers"/>
    <x v="0"/>
  </r>
  <r>
    <s v="7aaf9931-8ec1-e411-80cf-0050569f10c3"/>
    <x v="738"/>
    <d v="2018-04-23T12:35:01"/>
    <s v="ROE01041 - MA Music Therapy"/>
    <x v="6"/>
    <s v="PT (Part time)"/>
    <s v="Arts therapist"/>
    <s v="Music therapy"/>
    <x v="0"/>
    <s v="Roehampton University"/>
    <s v="Roehampton University"/>
    <s v="Education officers"/>
    <x v="0"/>
  </r>
  <r>
    <s v="7caf9931-8ec1-e411-80cf-0050569f10c3"/>
    <x v="739"/>
    <d v="2018-04-23T12:35:01"/>
    <s v="ROE01042 - MA Music Therapy"/>
    <x v="6"/>
    <s v="FT (Full time)"/>
    <s v="Arts therapist"/>
    <s v="Music therapy"/>
    <x v="0"/>
    <s v="Roehampton University"/>
    <s v="Roehampton University"/>
    <s v="Education officers"/>
    <x v="0"/>
  </r>
  <r>
    <s v="88af9931-8ec1-e411-80cf-0050569f10c3"/>
    <x v="740"/>
    <d v="2020-05-18T09:17:14"/>
    <s v="ROE01048 - PsychD in Counselling Psychology"/>
    <x v="368"/>
    <s v="FT (Full time)"/>
    <s v="Practitioner psychologist"/>
    <s v="Counselling psychologist"/>
    <x v="0"/>
    <s v="Roehampton University"/>
    <s v="Roehampton University"/>
    <s v="Education officers"/>
    <x v="0"/>
  </r>
  <r>
    <s v="26ee9b8b-668c-e611-80e5-0050569f10c3"/>
    <x v="741"/>
    <d v="2020-05-18T09:17:14"/>
    <s v="ROE01752 - PsychD in Counselling Psychology"/>
    <x v="368"/>
    <s v="PT (Part time)"/>
    <s v="Practitioner psychologist"/>
    <s v="Counselling psychologist"/>
    <x v="0"/>
    <s v="Roehampton University"/>
    <s v="Roehampton University"/>
    <s v="John Archibald"/>
    <x v="0"/>
  </r>
  <r>
    <s v="70ff66e6-8dc1-e411-80cf-0050569f10c3"/>
    <x v="742"/>
    <d v="2020-07-29T12:59:01"/>
    <s v="SAA00357 - DipHE Paramedic Practice"/>
    <x v="142"/>
    <s v="FT (Full time)"/>
    <s v="Paramedic"/>
    <s v=""/>
    <x v="0"/>
    <s v="Scottish Ambulance Academy and Glasgow Caledonian University"/>
    <s v="Glasgow Caledonian University"/>
    <s v="Education officers"/>
    <x v="1"/>
  </r>
  <r>
    <s v="aaaf9931-8ec1-e411-80cf-0050569f10c3"/>
    <x v="743"/>
    <d v="2020-07-15T11:16:55"/>
    <s v="SAL01065 - BSc (Hons) Prosthetics and Orthotics"/>
    <x v="369"/>
    <s v="FT (Full time)"/>
    <s v="Prosthetist / orthotist"/>
    <s v=""/>
    <x v="0"/>
    <s v="University of Salford"/>
    <s v="University of Salford"/>
    <s v="Education administrators"/>
    <x v="0"/>
  </r>
  <r>
    <s v="acaf9931-8ec1-e411-80cf-0050569f10c3"/>
    <x v="744"/>
    <d v="2020-03-13T13:45:55"/>
    <s v="SAL01066 - BSc (Hons) Occupational Therapy"/>
    <x v="42"/>
    <s v="FT (Full time)"/>
    <s v="Occupational therapist"/>
    <s v=""/>
    <x v="0"/>
    <s v="University of Salford"/>
    <s v="University of Salford"/>
    <s v="Education administrators"/>
    <x v="0"/>
  </r>
  <r>
    <s v="aeaf9931-8ec1-e411-80cf-0050569f10c3"/>
    <x v="745"/>
    <d v="2019-04-17T14:22:54"/>
    <s v="SAL01067 - BSc (Hons) Occupational Therapy"/>
    <x v="42"/>
    <s v="PT (Part time)"/>
    <s v="Occupational therapist"/>
    <s v=""/>
    <x v="0"/>
    <s v="University of Salford"/>
    <s v="University of Salford"/>
    <s v="Education administrators"/>
    <x v="1"/>
  </r>
  <r>
    <s v="b0af9931-8ec1-e411-80cf-0050569f10c3"/>
    <x v="746"/>
    <d v="2020-03-16T08:47:04"/>
    <s v="SAL01068 - BSc (Hons) Physiotherapy"/>
    <x v="43"/>
    <s v="FT (Full time)"/>
    <s v="Physiotherapist"/>
    <s v=""/>
    <x v="0"/>
    <s v="University of Salford"/>
    <s v="University of Salford"/>
    <s v="Education administrators"/>
    <x v="0"/>
  </r>
  <r>
    <s v="b2af9931-8ec1-e411-80cf-0050569f10c3"/>
    <x v="747"/>
    <d v="2020-02-04T12:18:11"/>
    <s v="SAL01069 - BSc (Hons) Physiotherapy"/>
    <x v="43"/>
    <s v="PT (Part time)"/>
    <s v="Physiotherapist"/>
    <s v=""/>
    <x v="0"/>
    <s v="University of Salford"/>
    <s v="University of Salford"/>
    <s v="Education administrators"/>
    <x v="0"/>
  </r>
  <r>
    <s v="b4af9931-8ec1-e411-80cf-0050569f10c3"/>
    <x v="748"/>
    <d v="2019-04-29T12:09:27"/>
    <s v="SAL01070 - BSc (Hons) Diagnostic Radiography"/>
    <x v="21"/>
    <s v="FT (Full time)"/>
    <s v="Radiographer"/>
    <s v="Diagnostic radiographer"/>
    <x v="0"/>
    <s v="University of Salford"/>
    <s v="University of Salford"/>
    <s v="Education administrators"/>
    <x v="0"/>
  </r>
  <r>
    <s v="bcaf9931-8ec1-e411-80cf-0050569f10c3"/>
    <x v="749"/>
    <d v="2019-04-29T12:09:25"/>
    <s v="SAL01074 - Non-Medical Prescribing (Level 7)"/>
    <x v="166"/>
    <s v="FLX (Flexible)"/>
    <s v=""/>
    <s v=""/>
    <x v="2"/>
    <s v="University of Salford"/>
    <s v="University of Salford"/>
    <s v="Education administrators"/>
    <x v="0"/>
  </r>
  <r>
    <s v="beaf9931-8ec1-e411-80cf-0050569f10c3"/>
    <x v="750"/>
    <d v="2020-08-19T09:09:18"/>
    <s v="SAL01075 - BSc (Hons) Podiatry"/>
    <x v="50"/>
    <s v="FT (Full time)"/>
    <s v="Chiropodist / podiatrist"/>
    <s v=""/>
    <x v="3"/>
    <s v="University of Salford"/>
    <s v="University of Salford"/>
    <s v="Education administrators"/>
    <x v="0"/>
  </r>
  <r>
    <s v="c0af9931-8ec1-e411-80cf-0050569f10c3"/>
    <x v="751"/>
    <d v="2019-04-29T12:09:22"/>
    <s v="SAL01076 - BSc (Hons) Podiatry"/>
    <x v="50"/>
    <s v="PT (Part time)"/>
    <s v="Chiropodist / podiatrist"/>
    <s v=""/>
    <x v="3"/>
    <s v="University of Salford"/>
    <s v="University of Salford"/>
    <s v="Education administrators"/>
    <x v="1"/>
  </r>
  <r>
    <s v="c2af9931-8ec1-e411-80cf-0050569f10c3"/>
    <x v="752"/>
    <d v="2019-04-29T12:09:25"/>
    <s v="SAL01077 - Non Medical Prescribing - Independent Prescribing"/>
    <x v="370"/>
    <s v="FLX (Flexible)"/>
    <s v=""/>
    <s v=""/>
    <x v="1"/>
    <s v="University of Salford"/>
    <s v="University of Salford"/>
    <s v="Education administrators"/>
    <x v="0"/>
  </r>
  <r>
    <s v="caaf9931-8ec1-e411-80cf-0050569f10c3"/>
    <x v="753"/>
    <d v="2019-04-29T12:09:25"/>
    <s v="SAL01081 - Non-Medical Prescribing (Level 6)"/>
    <x v="10"/>
    <s v="FLX (Flexible)"/>
    <s v=""/>
    <s v=""/>
    <x v="2"/>
    <s v="University of Salford"/>
    <s v="University of Salford"/>
    <s v="Education administrators"/>
    <x v="0"/>
  </r>
  <r>
    <s v="d610e404-6ad4-e411-80cf-0050569f10c3"/>
    <x v="754"/>
    <d v="2019-04-29T12:09:22"/>
    <s v="SAL01572 - MSc Podiatry"/>
    <x v="371"/>
    <s v="FT (Full time)"/>
    <s v="Chiropodist / podiatrist"/>
    <s v=""/>
    <x v="3"/>
    <s v="University of Salford"/>
    <s v="University of Salford"/>
    <s v="Aveen Croash"/>
    <x v="0"/>
  </r>
  <r>
    <s v="7f4f7c4a-645f-e811-8101-0050569f10c3"/>
    <x v="755"/>
    <d v="2019-03-12T12:10:31"/>
    <s v="SAL02047 - MSc Occupational Therapy (pre-registration)"/>
    <x v="81"/>
    <s v="FT (Full time)"/>
    <s v="Occupational therapist"/>
    <s v=""/>
    <x v="0"/>
    <s v="University of Salford"/>
    <s v="University of Salford"/>
    <s v="Sagitta Fernando"/>
    <x v="0"/>
  </r>
  <r>
    <s v="146029b9-c915-ea11-8131-0050569f10c3"/>
    <x v="756"/>
    <d v="2020-03-27T12:17:02"/>
    <s v="SAL02302 - BSc (Hons) Physiotherapy Degree Apprenticeship"/>
    <x v="372"/>
    <s v="WBL (Work based learning)"/>
    <s v="Physiotherapist"/>
    <s v=""/>
    <x v="0"/>
    <s v="University of Salford"/>
    <s v="University of Salford"/>
    <s v="Ann Faulkner"/>
    <x v="0"/>
  </r>
  <r>
    <s v="a720cfe1-4ad6-ea11-813e-0050569f10c3"/>
    <x v="757"/>
    <d v="2020-08-19T09:09:18"/>
    <s v="SAL02394 - BSc (Hons) Podiatry"/>
    <x v="50"/>
    <s v="WBL (Work based learning)"/>
    <s v="Chiropodist / podiatrist"/>
    <s v=""/>
    <x v="3"/>
    <s v="University of Salford"/>
    <s v="University of Salford"/>
    <s v="Sagitta Fernando"/>
    <x v="2"/>
  </r>
  <r>
    <s v="c5008e21-c536-e611-80e2-0050569f10c3"/>
    <x v="758"/>
    <d v="2019-08-12T09:27:21"/>
    <s v="SGK01724 - BSc (Hons) Occupational Therapy"/>
    <x v="42"/>
    <s v="FT (Full time)"/>
    <s v="Occupational therapist"/>
    <s v=""/>
    <x v="0"/>
    <s v="St George's University of London and Kingston University"/>
    <s v="St George's, University of London"/>
    <s v="John Archibald"/>
    <x v="0"/>
  </r>
  <r>
    <s v="e7105af8-8dc1-e411-80cf-0050569f10c3"/>
    <x v="759"/>
    <d v="2019-06-25T16:38:05"/>
    <s v="SGU00731 - BSc (Hons) Diagnostic Radiography"/>
    <x v="21"/>
    <s v="FT (Full time)"/>
    <s v="Radiographer"/>
    <s v="Diagnostic radiographer"/>
    <x v="0"/>
    <s v="St George's, University of London"/>
    <s v="St George's, University of London"/>
    <s v="Education administrators"/>
    <x v="0"/>
  </r>
  <r>
    <s v="e9105af8-8dc1-e411-80cf-0050569f10c3"/>
    <x v="760"/>
    <d v="2019-08-12T09:27:21"/>
    <s v="SGU00732 - BSc (Hons) Physiotherapy"/>
    <x v="43"/>
    <s v="FT (Full time)"/>
    <s v="Physiotherapist"/>
    <s v=""/>
    <x v="0"/>
    <s v="St George's, University of London"/>
    <s v="St George's, University of London"/>
    <s v="Education administrators"/>
    <x v="0"/>
  </r>
  <r>
    <s v="eb105af8-8dc1-e411-80cf-0050569f10c3"/>
    <x v="761"/>
    <d v="2019-06-25T16:38:05"/>
    <s v="SGU00733 - BSc (Hons) Therapeutic Radiography"/>
    <x v="255"/>
    <s v="FT (Full time)"/>
    <s v="Radiographer"/>
    <s v="Therapeutic radiographer"/>
    <x v="0"/>
    <s v="St George's, University of London"/>
    <s v="St George's, University of London"/>
    <s v="Education administrators"/>
    <x v="0"/>
  </r>
  <r>
    <s v="e6994a04-8ec1-e411-80cf-0050569f10c3"/>
    <x v="762"/>
    <d v="2020-06-22T14:04:27"/>
    <s v="SGU00969 - Practice Certificate in Supplementary Prescribing Health Professions Council (HPC) Members Level 6"/>
    <x v="373"/>
    <s v="PT (Part time)"/>
    <s v=""/>
    <s v=""/>
    <x v="2"/>
    <s v="St George's, University of London"/>
    <s v="St George's, University of London"/>
    <s v="Education administrators"/>
    <x v="0"/>
  </r>
  <r>
    <s v="917e9b37-8ec1-e411-80cf-0050569f10c3"/>
    <x v="763"/>
    <d v="2019-08-12T09:27:21"/>
    <s v="SGU01151 - MSc Physiotherapy (Pre-registration)"/>
    <x v="47"/>
    <s v="FT (Full time)"/>
    <s v="Physiotherapist"/>
    <s v=""/>
    <x v="0"/>
    <s v="St George's, University of London"/>
    <s v="St George's, University of London"/>
    <s v="Education administrators"/>
    <x v="0"/>
  </r>
  <r>
    <s v="df7e9b37-8ec1-e411-80cf-0050569f10c3"/>
    <x v="764"/>
    <d v="2019-05-17T11:47:11"/>
    <s v="SGU01190-BSc (Hons) Paramedic Science"/>
    <x v="11"/>
    <s v="FT (Full time)"/>
    <s v="Paramedic"/>
    <s v=""/>
    <x v="0"/>
    <s v="St George's, University of London"/>
    <s v="St George's, University of London"/>
    <s v="Education administrators"/>
    <x v="0"/>
  </r>
  <r>
    <s v="b93f2b70-1924-e611-80e2-0050569f10c3"/>
    <x v="765"/>
    <d v="2020-06-22T14:07:46"/>
    <s v="SGU01712 - Prescribing: Independent and Supplementary"/>
    <x v="374"/>
    <s v="PT (Part time)"/>
    <s v=""/>
    <s v=""/>
    <x v="1"/>
    <s v="St George's, University of London"/>
    <s v="St George's, University of London"/>
    <s v="John Archibald"/>
    <x v="0"/>
  </r>
  <r>
    <s v="a3460151-4bab-e611-80e6-0050569f10c3"/>
    <x v="766"/>
    <d v="2019-05-17T11:47:11"/>
    <s v="SGU01771 - BSc (Hons) Paramedic Science (In Service)"/>
    <x v="375"/>
    <s v="FT (Full time)"/>
    <s v="Paramedic"/>
    <s v=""/>
    <x v="0"/>
    <s v="St George's, University of London"/>
    <s v="St George's, University of London"/>
    <s v="Kristina Simakova"/>
    <x v="0"/>
  </r>
  <r>
    <s v="f6af9931-8ec1-e411-80cf-0050569f10c3"/>
    <x v="767"/>
    <d v="2019-04-29T12:09:30"/>
    <s v="SHE01103 - Doctorate in Clinical Psychology (DclinPsy)"/>
    <x v="87"/>
    <s v="FT (Full time)"/>
    <s v="Practitioner psychologist"/>
    <s v="Clinical psychologist"/>
    <x v="0"/>
    <s v="University of Sheffield"/>
    <s v="University of Sheffield"/>
    <s v="Education administrators"/>
    <x v="0"/>
  </r>
  <r>
    <s v="f8af9931-8ec1-e411-80cf-0050569f10c3"/>
    <x v="768"/>
    <d v="2019-04-29T12:09:21"/>
    <s v="SHE01104 - Doctor of Educational and Child Psychology (DEdCPsy)"/>
    <x v="376"/>
    <s v="FT (Full time)"/>
    <s v="Practitioner psychologist"/>
    <s v="Educational psychologist"/>
    <x v="0"/>
    <s v="University of Sheffield"/>
    <s v="University of Sheffield"/>
    <s v="Education administrators"/>
    <x v="0"/>
  </r>
  <r>
    <s v="00b09931-8ec1-e411-80cf-0050569f10c3"/>
    <x v="769"/>
    <d v="2019-06-12T09:34:14"/>
    <s v="SHE01108 - B.Med Sci (Hons) Speech"/>
    <x v="377"/>
    <s v="FT (Full time)"/>
    <s v="Speech and language therapist"/>
    <s v=""/>
    <x v="0"/>
    <s v="University of Sheffield"/>
    <s v="University of Sheffield"/>
    <s v="Education administrators"/>
    <x v="1"/>
  </r>
  <r>
    <s v="2807e0cd-7677-e711-80ee-0050569f10c3"/>
    <x v="770"/>
    <d v="2018-08-24T15:41:34"/>
    <s v="SHE01884 - MMedSci Vision and Strabismus"/>
    <x v="378"/>
    <s v="DL (Distance learning)"/>
    <s v=""/>
    <s v=""/>
    <x v="4"/>
    <s v="University of Sheffield"/>
    <s v="University of Sheffield"/>
    <s v="John Archibald"/>
    <x v="0"/>
  </r>
  <r>
    <s v="6db735fc-707b-e711-80ef-0050569f10c3"/>
    <x v="771"/>
    <d v="2018-08-24T15:41:18"/>
    <s v="SHE01888-PG Exemptions Course"/>
    <x v="379"/>
    <s v="DL (Distance learning)"/>
    <s v=""/>
    <s v=""/>
    <x v="4"/>
    <s v="University of Sheffield"/>
    <s v="University of Sheffield"/>
    <s v="John Archibald"/>
    <x v="0"/>
  </r>
  <r>
    <s v="af9f3b99-edc9-e711-80f1-0050569f10c3"/>
    <x v="772"/>
    <d v="2019-08-30T11:03:08"/>
    <s v="SHE01935 - BMedSci (Hons) Speech and Language Therapy"/>
    <x v="380"/>
    <s v="FT (Full time)"/>
    <s v="Speech and language therapist"/>
    <s v=""/>
    <x v="0"/>
    <s v="University of Sheffield"/>
    <s v="University of Sheffield"/>
    <s v="John Archibald"/>
    <x v="0"/>
  </r>
  <r>
    <s v="e3676ce8-edc9-e711-80f1-0050569f10c3"/>
    <x v="773"/>
    <d v="2019-08-30T11:03:37"/>
    <s v="SHE01936 - MMedSci Speech and Language Therapy"/>
    <x v="381"/>
    <s v="FT (Full time)"/>
    <s v="Speech and language therapist"/>
    <s v=""/>
    <x v="0"/>
    <s v="University of Sheffield"/>
    <s v="University of Sheffield"/>
    <s v="John Archibald"/>
    <x v="0"/>
  </r>
  <r>
    <s v="68ee8914-c717-e811-80f8-0050569f10c3"/>
    <x v="774"/>
    <d v="2018-09-03T12:08:15"/>
    <s v="SHE02004 - BMed Sci (Hons) Orthoptics"/>
    <x v="382"/>
    <s v="FT (Full time)"/>
    <s v="Orthoptist"/>
    <s v=""/>
    <x v="4"/>
    <s v="University of Sheffield"/>
    <s v="University of Sheffield"/>
    <s v="Tracey Samuel-Smith"/>
    <x v="0"/>
  </r>
  <r>
    <s v="697e9b37-8ec1-e411-80cf-0050569f10c3"/>
    <x v="775"/>
    <d v="2019-07-04T17:53:42"/>
    <s v="SHU01131 - BSc (Hons) Occupational Therapy"/>
    <x v="42"/>
    <s v="FT (Full time)"/>
    <s v="Occupational therapist"/>
    <s v=""/>
    <x v="0"/>
    <s v="Sheffield Hallam University"/>
    <s v="Sheffield Hallam University"/>
    <s v="Education officers"/>
    <x v="0"/>
  </r>
  <r>
    <s v="6d7e9b37-8ec1-e411-80cf-0050569f10c3"/>
    <x v="776"/>
    <d v="2020-01-24T10:15:40"/>
    <s v="SHU01133 - Non-Medical Prescribing"/>
    <x v="97"/>
    <s v="PT (Part time)"/>
    <s v=""/>
    <s v=""/>
    <x v="1"/>
    <s v="Sheffield Hallam University"/>
    <s v="Sheffield Hallam University"/>
    <s v="Education officers"/>
    <x v="0"/>
  </r>
  <r>
    <s v="797e9b37-8ec1-e411-80cf-0050569f10c3"/>
    <x v="777"/>
    <d v="2020-08-21T17:47:19"/>
    <s v="SHU01139 - BSc (Hons) Diagnostic Radiography"/>
    <x v="21"/>
    <s v="FT (Full time)"/>
    <s v="Radiographer"/>
    <s v="Diagnostic radiographer"/>
    <x v="0"/>
    <s v="Sheffield Hallam University"/>
    <s v="Sheffield Hallam University"/>
    <s v="Education officers"/>
    <x v="0"/>
  </r>
  <r>
    <s v="7d7e9b37-8ec1-e411-80cf-0050569f10c3"/>
    <x v="778"/>
    <d v="2019-07-04T17:54:11"/>
    <s v="SHU01141 - BSc (Hons) Physiotherapy"/>
    <x v="43"/>
    <s v="FT (Full time)"/>
    <s v="Physiotherapist"/>
    <s v=""/>
    <x v="0"/>
    <s v="Sheffield Hallam University"/>
    <s v="Sheffield Hallam University"/>
    <s v="Education officers"/>
    <x v="0"/>
  </r>
  <r>
    <s v="837e9b37-8ec1-e411-80cf-0050569f10c3"/>
    <x v="779"/>
    <d v="2019-01-29T09:25:09"/>
    <s v="SHU01144 - BSc (Hons) Radiotherapy and Oncology"/>
    <x v="91"/>
    <s v="FT (Full time)"/>
    <s v="Radiographer"/>
    <s v="Therapeutic radiographer"/>
    <x v="0"/>
    <s v="Sheffield Hallam University"/>
    <s v="Sheffield Hallam University"/>
    <s v="Education officers"/>
    <x v="0"/>
  </r>
  <r>
    <s v="877e9b37-8ec1-e411-80cf-0050569f10c3"/>
    <x v="780"/>
    <d v="2020-06-17T10:47:01"/>
    <s v="SHU01146 - MSc Occupational Therapy (Pre-registration)"/>
    <x v="81"/>
    <s v="FT (Full time)"/>
    <s v="Occupational therapist"/>
    <s v=""/>
    <x v="0"/>
    <s v="Sheffield Hallam University"/>
    <s v="Sheffield Hallam University"/>
    <s v="Education officers"/>
    <x v="0"/>
  </r>
  <r>
    <s v="8f7e9b37-8ec1-e411-80cf-0050569f10c3"/>
    <x v="781"/>
    <d v="2020-01-24T10:15:40"/>
    <s v="SHU01150 - Non-Medical Prescribing"/>
    <x v="97"/>
    <s v="PT (Part time)"/>
    <s v=""/>
    <s v=""/>
    <x v="2"/>
    <s v="Sheffield Hallam University"/>
    <s v="Sheffield Hallam University"/>
    <s v="Education officers"/>
    <x v="0"/>
  </r>
  <r>
    <s v="9214862a-2cce-e411-80cf-0050569f10c3"/>
    <x v="782"/>
    <d v="2019-05-23T11:18:01"/>
    <s v="SHU01562 - BSc (Hons) Operating Department Practice"/>
    <x v="15"/>
    <s v="FT (Full time)"/>
    <s v="Operating department practitioner"/>
    <s v=""/>
    <x v="0"/>
    <s v="Sheffield Hallam University"/>
    <s v="Sheffield Hallam University"/>
    <s v="Aveen Croash"/>
    <x v="0"/>
  </r>
  <r>
    <s v="74ce6b0c-7a6e-e511-80d4-0050569f10c3"/>
    <x v="783"/>
    <d v="2019-12-16T15:20:08"/>
    <s v="SHU01629 - MSc Physiotherapy (pre-registration)"/>
    <x v="47"/>
    <s v="FTA (Full time accelerated)"/>
    <s v="Physiotherapist"/>
    <s v=""/>
    <x v="0"/>
    <s v="Sheffield Hallam University"/>
    <s v="Sheffield Hallam University"/>
    <s v="Aveen Croash"/>
    <x v="0"/>
  </r>
  <r>
    <s v="6a6e15fd-842d-e611-80e2-0050569f10c3"/>
    <x v="784"/>
    <d v="2019-01-29T08:05:23"/>
    <s v="SHU01717-BSc (Hons) Paramedic Science"/>
    <x v="11"/>
    <s v="FT (Full time)"/>
    <s v="Paramedic"/>
    <s v=""/>
    <x v="0"/>
    <s v="Sheffield Hallam University"/>
    <s v="Sheffield Hallam University"/>
    <s v="John Archibald"/>
    <x v="0"/>
  </r>
  <r>
    <s v="831dea95-b1f9-e611-80e8-0050569f10c3"/>
    <x v="785"/>
    <d v="2020-07-02T17:10:30"/>
    <s v="SHU01814 - MSc Radiotherapy and Oncology in Practice"/>
    <x v="383"/>
    <s v="FT (Full time)"/>
    <s v="Radiographer"/>
    <s v="Therapeutic radiographer"/>
    <x v="0"/>
    <s v="Sheffield Hallam University"/>
    <s v="Sheffield Hallam University"/>
    <s v="Kristina Simakova"/>
    <x v="0"/>
  </r>
  <r>
    <s v="de120b8d-1f0b-e811-80f8-0050569f10c3"/>
    <x v="786"/>
    <d v="2020-02-13T09:53:53"/>
    <s v="SHU01994-BSc (Hons) Occupational Therapy (Degree Apprenticeship)"/>
    <x v="384"/>
    <s v="WBL (Work based learning)"/>
    <s v="Occupational therapist"/>
    <s v=""/>
    <x v="0"/>
    <s v="Sheffield Hallam University"/>
    <s v="Sheffield Hallam University"/>
    <s v="Sagitta Fernando"/>
    <x v="0"/>
  </r>
  <r>
    <s v="0feb9faa-200b-e811-80f8-0050569f10c3"/>
    <x v="787"/>
    <d v="2020-02-13T09:58:23"/>
    <s v="SHU01995-BSc (Hons) Physiotherapy (Degree Apprenticeship)"/>
    <x v="218"/>
    <s v="WBL (Work based learning)"/>
    <s v="Physiotherapist"/>
    <s v=""/>
    <x v="0"/>
    <s v="Sheffield Hallam University"/>
    <s v="Sheffield Hallam University"/>
    <s v="Sagitta Fernando"/>
    <x v="0"/>
  </r>
  <r>
    <s v="0d88d370-ec1a-e811-80fa-0050569f10c3"/>
    <x v="788"/>
    <d v="2019-09-18T09:52:49"/>
    <s v="SHU02008 - MSc Dietetics"/>
    <x v="36"/>
    <s v="FT (Full time)"/>
    <s v="Dietitian"/>
    <s v=""/>
    <x v="0"/>
    <s v="Sheffield Hallam University"/>
    <s v="Sheffield Hallam University"/>
    <s v="Sagitta Fernando"/>
    <x v="0"/>
  </r>
  <r>
    <s v="c584b067-969d-e911-812c-0050569f10c3"/>
    <x v="789"/>
    <d v="2020-01-14T09:41:32"/>
    <s v="SHU02218 - Non-Medical Prescribing"/>
    <x v="97"/>
    <s v="DL (Distance learning)"/>
    <s v=""/>
    <s v=""/>
    <x v="2"/>
    <s v="Sheffield Hallam University"/>
    <s v="Sheffield Hallam University"/>
    <s v="Alex Stride"/>
    <x v="2"/>
  </r>
  <r>
    <s v="975c1c7c-99bb-ea11-813d-0050569f10c3"/>
    <x v="790"/>
    <d v="2020-08-21T17:47:19"/>
    <s v="SHU02375 - BSc (Hons) Diagnostic Radiography (Degree Apprenticeship)"/>
    <x v="82"/>
    <s v="WBL (Work based learning)"/>
    <s v="Radiographer"/>
    <s v="Diagnostic radiographer"/>
    <x v="0"/>
    <s v="Sheffield Hallam University"/>
    <s v="Sheffield Hallam University"/>
    <s v="Sagitta Fernando"/>
    <x v="2"/>
  </r>
  <r>
    <s v="957e9b37-8ec1-e411-80cf-0050569f10c3"/>
    <x v="791"/>
    <d v="2020-06-23T12:31:14"/>
    <s v="SMA01153 - Diploma in Local Anaesthesia for Podiatry Practice"/>
    <x v="385"/>
    <s v="DL (Distance learning)"/>
    <s v=""/>
    <s v=""/>
    <x v="6"/>
    <s v="The Smae Institute"/>
    <s v="The Smae Institute"/>
    <s v="Education officers"/>
    <x v="0"/>
  </r>
  <r>
    <s v="977e9b37-8ec1-e411-80cf-0050569f10c3"/>
    <x v="792"/>
    <d v="2020-06-23T12:31:14"/>
    <s v="SMA01154 - Diploma In Prescription Only Medicines for Podiatric Practice"/>
    <x v="386"/>
    <s v="PT (Part time)"/>
    <s v=""/>
    <s v=""/>
    <x v="7"/>
    <s v="The Smae Institute"/>
    <s v="The Smae Institute"/>
    <s v="Education officers"/>
    <x v="0"/>
  </r>
  <r>
    <s v="9969e1bb-e81f-ea11-8132-0050569f10c3"/>
    <x v="793"/>
    <d v="2020-05-04T18:36:51"/>
    <s v="SMA02305 - BSc (Hons) Podiatry"/>
    <x v="50"/>
    <s v="DL (Distance learning)"/>
    <s v="Chiropodist / podiatrist"/>
    <s v=""/>
    <x v="3"/>
    <s v="The Smae Institute"/>
    <s v="Queen Margaret University"/>
    <s v="Alex Stride"/>
    <x v="2"/>
  </r>
  <r>
    <s v="cb698e43-8ec1-e411-80cf-0050569f10c3"/>
    <x v="794"/>
    <d v="2018-03-12T14:48:21"/>
    <s v="SMJ01383 - BSc (Hons) Speech and Language Therapy"/>
    <x v="34"/>
    <s v="FT (Full time)"/>
    <s v="Speech and language therapist"/>
    <s v=""/>
    <x v="0"/>
    <s v="The University of St Mark and St John"/>
    <s v="The University of St Mark and St John"/>
    <s v="Education administrators"/>
    <x v="0"/>
  </r>
  <r>
    <s v="cd698e43-8ec1-e411-80cf-0050569f10c3"/>
    <x v="795"/>
    <d v="2018-03-12T14:48:21"/>
    <s v="SMJ01384 - BSc (Hons) Speech and Language Therapy"/>
    <x v="34"/>
    <s v="PT (Part time)"/>
    <s v="Speech and language therapist"/>
    <s v=""/>
    <x v="0"/>
    <s v="The University of St Mark and St John"/>
    <s v="The University of St Mark and St John"/>
    <s v="Education administrators"/>
    <x v="0"/>
  </r>
  <r>
    <s v="9d7e9b37-8ec1-e411-80cf-0050569f10c3"/>
    <x v="796"/>
    <d v="2020-01-08T10:22:50"/>
    <s v="SOU01157 - BSc (Hons) Occupational Therapy"/>
    <x v="42"/>
    <s v="FT (Full time)"/>
    <s v="Occupational therapist"/>
    <s v=""/>
    <x v="0"/>
    <s v="University of Southampton"/>
    <s v="University of Southampton"/>
    <s v="Education officers"/>
    <x v="0"/>
  </r>
  <r>
    <s v="9f7e9b37-8ec1-e411-80cf-0050569f10c3"/>
    <x v="797"/>
    <d v="2020-01-08T10:23:16"/>
    <s v="SOU01158 - BSc (Hons) Occupational Therapy"/>
    <x v="42"/>
    <s v="PT (Part time)"/>
    <s v="Occupational therapist"/>
    <s v=""/>
    <x v="0"/>
    <s v="University of Southampton"/>
    <s v="University of Southampton"/>
    <s v="Education officers"/>
    <x v="0"/>
  </r>
  <r>
    <s v="a17e9b37-8ec1-e411-80cf-0050569f10c3"/>
    <x v="798"/>
    <d v="2019-12-18T09:36:58"/>
    <s v="SOU01159 - Doctorate in Clinical Psychology (DclinPsychol)"/>
    <x v="94"/>
    <s v="FT (Full time)"/>
    <s v="Practitioner psychologist"/>
    <s v="Clinical psychologist"/>
    <x v="0"/>
    <s v="University of Southampton"/>
    <s v="University of Southampton"/>
    <s v="Education officers"/>
    <x v="0"/>
  </r>
  <r>
    <s v="a37e9b37-8ec1-e411-80cf-0050569f10c3"/>
    <x v="799"/>
    <d v="2019-05-01T11:59:27"/>
    <s v="SOU01160 - Doctorate in Educational Psychology"/>
    <x v="387"/>
    <s v="FT (Full time)"/>
    <s v="Practitioner psychologist"/>
    <s v="Educational psychologist"/>
    <x v="0"/>
    <s v="University of Southampton"/>
    <s v="University of Southampton"/>
    <s v="Education officers"/>
    <x v="0"/>
  </r>
  <r>
    <s v="a77e9b37-8ec1-e411-80cf-0050569f10c3"/>
    <x v="800"/>
    <d v="2019-11-27T14:00:25"/>
    <s v="SOU01162 - BSc (Hons) Podiatry"/>
    <x v="50"/>
    <s v="FT (Full time)"/>
    <s v="Chiropodist / podiatrist"/>
    <s v=""/>
    <x v="3"/>
    <s v="University of Southampton"/>
    <s v="University of Southampton"/>
    <s v="Education officers"/>
    <x v="0"/>
  </r>
  <r>
    <s v="a97e9b37-8ec1-e411-80cf-0050569f10c3"/>
    <x v="801"/>
    <d v="2020-02-21T17:36:56"/>
    <s v="SOU01163 - BSc (Hons) Physiotherapy"/>
    <x v="43"/>
    <s v="FT (Full time)"/>
    <s v="Physiotherapist"/>
    <s v=""/>
    <x v="0"/>
    <s v="University of Southampton"/>
    <s v="University of Southampton"/>
    <s v="Education officers"/>
    <x v="0"/>
  </r>
  <r>
    <s v="ad7e9b37-8ec1-e411-80cf-0050569f10c3"/>
    <x v="802"/>
    <d v="2019-10-02T10:44:43"/>
    <s v="SOU01165 - MSc Physiotherapy (Pre-registration)"/>
    <x v="47"/>
    <s v="FT (Full time)"/>
    <s v="Physiotherapist"/>
    <s v=""/>
    <x v="0"/>
    <s v="University of Southampton"/>
    <s v="University of Southampton"/>
    <s v="Education officers"/>
    <x v="0"/>
  </r>
  <r>
    <s v="af7e9b37-8ec1-e411-80cf-0050569f10c3"/>
    <x v="803"/>
    <d v="2019-02-13T13:27:11"/>
    <s v="SOU01166 - Pg Dip Physiotherapy (Pre-registration)"/>
    <x v="388"/>
    <s v="FT (Full time)"/>
    <s v="Physiotherapist"/>
    <s v=""/>
    <x v="0"/>
    <s v="University of Southampton"/>
    <s v="University of Southampton"/>
    <s v="Education officers"/>
    <x v="0"/>
  </r>
  <r>
    <s v="b17e9b37-8ec1-e411-80cf-0050569f10c3"/>
    <x v="804"/>
    <d v="2019-05-01T11:59:29"/>
    <s v="SOU01167 - Health Psychology Research and Professional Practice (PhD)"/>
    <x v="389"/>
    <s v="FT (Full time)"/>
    <s v="Practitioner psychologist"/>
    <s v="Health psychologist"/>
    <x v="0"/>
    <s v="University of Southampton"/>
    <s v="University of Southampton"/>
    <s v="Education officers"/>
    <x v="1"/>
  </r>
  <r>
    <s v="b37e9b37-8ec1-e411-80cf-0050569f10c3"/>
    <x v="805"/>
    <d v="2019-05-01T11:59:29"/>
    <s v="SOU01168 - Health Psychology Research and Professional Practice (PhD)"/>
    <x v="389"/>
    <s v="PT (Part time)"/>
    <s v="Practitioner psychologist"/>
    <s v="Health psychologist"/>
    <x v="0"/>
    <s v="University of Southampton"/>
    <s v="University of Southampton"/>
    <s v="Education officers"/>
    <x v="1"/>
  </r>
  <r>
    <s v="e37e9b37-8ec1-e411-80cf-0050569f10c3"/>
    <x v="806"/>
    <d v="2019-05-01T11:59:32"/>
    <s v="SOU01192 - Independent and Supplementary Prescribing"/>
    <x v="211"/>
    <s v="PT (Part time)"/>
    <s v=""/>
    <s v=""/>
    <x v="1"/>
    <s v="University of Southampton"/>
    <s v="University of Southampton"/>
    <s v="Education officers"/>
    <x v="0"/>
  </r>
  <r>
    <s v="ff7e9b37-8ec1-e411-80cf-0050569f10c3"/>
    <x v="807"/>
    <d v="2019-05-01T11:59:28"/>
    <s v="SOU01206 - Hearing Aid Aptitude Test"/>
    <x v="390"/>
    <s v="DL (Distance learning)"/>
    <s v="Hearing aid dispenser"/>
    <s v=""/>
    <x v="0"/>
    <s v="University of Southampton"/>
    <s v="University of Southampton"/>
    <s v="Education officers"/>
    <x v="0"/>
  </r>
  <r>
    <s v="ff698e43-8ec1-e411-80cf-0050569f10c3"/>
    <x v="808"/>
    <d v="2019-09-09T11:42:15"/>
    <s v="SOU01409 - BSc (Hons) Audiology "/>
    <x v="391"/>
    <s v="FT (Full time)"/>
    <s v="Hearing aid dispenser"/>
    <s v=""/>
    <x v="0"/>
    <s v="University of Southampton"/>
    <s v="University of Southampton"/>
    <s v="Education officers"/>
    <x v="0"/>
  </r>
  <r>
    <s v="016a8e43-8ec1-e411-80cf-0050569f10c3"/>
    <x v="809"/>
    <d v="2019-05-01T11:59:29"/>
    <s v="SOU01410 - Health Psychology Research and Professional Practice (MPhil)"/>
    <x v="392"/>
    <s v="FT (Full time)"/>
    <s v="Practitioner psychologist"/>
    <s v="Health psychologist"/>
    <x v="0"/>
    <s v="University of Southampton"/>
    <s v="University of Southampton"/>
    <s v="Education officers"/>
    <x v="1"/>
  </r>
  <r>
    <s v="036a8e43-8ec1-e411-80cf-0050569f10c3"/>
    <x v="810"/>
    <d v="2019-05-01T11:59:29"/>
    <s v="SOU01411 - Health Psychology Research and Professional Practice (MPhil)"/>
    <x v="392"/>
    <s v="PT (Part time)"/>
    <s v="Practitioner psychologist"/>
    <s v="Health psychologist"/>
    <x v="0"/>
    <s v="University of Southampton"/>
    <s v="University of Southampton"/>
    <s v="Education officers"/>
    <x v="1"/>
  </r>
  <r>
    <s v="f47dcfb1-5821-e511-80d1-0050569f10c3"/>
    <x v="811"/>
    <d v="2019-09-09T11:45:58"/>
    <s v="SOU01609 - MSci Audiology  "/>
    <x v="393"/>
    <s v="FT (Full time)"/>
    <s v="Hearing aid dispenser"/>
    <s v=""/>
    <x v="0"/>
    <s v="University of Southampton"/>
    <s v="University of Southampton"/>
    <s v="John Archibald"/>
    <x v="0"/>
  </r>
  <r>
    <s v="5cb6a667-0e5a-e911-811c-0050569f10c3"/>
    <x v="812"/>
    <d v="2020-01-29T15:14:39"/>
    <s v="SOU02172 - MSc Occupational Therapy (Pre-registration)"/>
    <x v="81"/>
    <s v="FTA (Full time accelerated)"/>
    <s v="Occupational therapist"/>
    <s v=""/>
    <x v="0"/>
    <s v="University of Southampton"/>
    <s v="University of Southampton"/>
    <s v="Sagitta Fernando"/>
    <x v="0"/>
  </r>
  <r>
    <s v="3ace68ec-8dc1-e411-80cf-0050569f10c3"/>
    <x v="813"/>
    <d v="2018-12-07T12:46:52"/>
    <s v="STA00450 - Foundation Degree in Paramedic Science"/>
    <x v="127"/>
    <s v="FT (Full time)"/>
    <s v="Paramedic"/>
    <s v=""/>
    <x v="0"/>
    <s v="Staffordshire University"/>
    <s v="Staffordshire University"/>
    <s v="Education administrators"/>
    <x v="1"/>
  </r>
  <r>
    <s v="cd7e9b37-8ec1-e411-80cf-0050569f10c3"/>
    <x v="814"/>
    <d v="2019-05-01T11:59:24"/>
    <s v="STA01181 - Professional Doctorate in Health Psychology"/>
    <x v="243"/>
    <s v="FT (Full time)"/>
    <s v="Practitioner psychologist"/>
    <s v="Health psychologist"/>
    <x v="0"/>
    <s v="Staffordshire University"/>
    <s v="Staffordshire University"/>
    <s v="Education administrators"/>
    <x v="0"/>
  </r>
  <r>
    <s v="d17e9b37-8ec1-e411-80cf-0050569f10c3"/>
    <x v="815"/>
    <d v="2020-01-31T11:06:46"/>
    <s v="STA01183 - BSc (Hons) Applied Biomedical Science"/>
    <x v="0"/>
    <s v="FT (Full time)"/>
    <s v="Biomedical scientist"/>
    <s v=""/>
    <x v="0"/>
    <s v="Staffordshire University"/>
    <s v="Staffordshire University"/>
    <s v="Education administrators"/>
    <x v="0"/>
  </r>
  <r>
    <s v="d37e9b37-8ec1-e411-80cf-0050569f10c3"/>
    <x v="816"/>
    <d v="2018-04-12T09:57:13"/>
    <s v="STA01184 - DipHE Operating Department Practice"/>
    <x v="32"/>
    <s v="FT (Full time)"/>
    <s v="Operating department practitioner"/>
    <s v=""/>
    <x v="0"/>
    <s v="Staffordshire University"/>
    <s v="Staffordshire University"/>
    <s v="Education administrators"/>
    <x v="0"/>
  </r>
  <r>
    <s v="d77e9b37-8ec1-e411-80cf-0050569f10c3"/>
    <x v="817"/>
    <d v="2019-04-29T12:09:25"/>
    <s v="STA01186-Independent/Supplementary Prescribing for Allied Health Professionals (Level 6)"/>
    <x v="394"/>
    <s v="PT (Part time)"/>
    <s v=""/>
    <s v=""/>
    <x v="1"/>
    <s v="Staffordshire University"/>
    <s v="Staffordshire University"/>
    <s v="Education administrators"/>
    <x v="0"/>
  </r>
  <r>
    <s v="d97e9b37-8ec1-e411-80cf-0050569f10c3"/>
    <x v="818"/>
    <d v="2019-05-01T11:59:31"/>
    <s v="STA01187 - Professional Doctorate in Clinical Psychology"/>
    <x v="316"/>
    <s v="FT (Full time)"/>
    <s v="Practitioner psychologist"/>
    <s v="Clinical psychologist"/>
    <x v="0"/>
    <s v="Staffordshire University"/>
    <s v="Staffordshire University"/>
    <s v="Education administrators"/>
    <x v="0"/>
  </r>
  <r>
    <s v="6de3830d-1987-e611-80e5-0050569f10c3"/>
    <x v="819"/>
    <d v="2019-08-09T12:30:16"/>
    <s v="STA01751 - BSc (Hons) Operating Department Practice"/>
    <x v="15"/>
    <s v="FT (Full time)"/>
    <s v="Operating department practitioner"/>
    <s v=""/>
    <x v="0"/>
    <s v="Staffordshire University"/>
    <s v="Staffordshire University"/>
    <s v="John Archibald"/>
    <x v="0"/>
  </r>
  <r>
    <s v="bf0818ab-3ae9-e611-80e8-0050569f10c3"/>
    <x v="820"/>
    <d v="2019-05-01T11:59:17"/>
    <s v="STA01798 - BSc (Hons) Healthcare Science (Blood Sciences)"/>
    <x v="114"/>
    <s v="PT (Part time)"/>
    <s v="Biomedical scientist"/>
    <s v=""/>
    <x v="0"/>
    <s v="Staffordshire University"/>
    <s v="Staffordshire University"/>
    <s v="John Archibald"/>
    <x v="0"/>
  </r>
  <r>
    <s v="1cfbfd0d-3be9-e611-80e8-0050569f10c3"/>
    <x v="821"/>
    <d v="2019-05-01T11:59:17"/>
    <s v="STA01800 - BSc (Hons) Healthcare Science (Infection Sciences)"/>
    <x v="118"/>
    <s v="PT (Part time)"/>
    <s v="Biomedical scientist"/>
    <s v=""/>
    <x v="0"/>
    <s v="Staffordshire University"/>
    <s v="Staffordshire University"/>
    <s v="John Archibald"/>
    <x v="0"/>
  </r>
  <r>
    <s v="120a796d-3be9-e611-80e8-0050569f10c3"/>
    <x v="822"/>
    <d v="2019-05-01T11:59:17"/>
    <s v="STA01802 - BSc (Hons) Healthcare Science (Cellular Sciences)"/>
    <x v="116"/>
    <s v="PT (Part time)"/>
    <s v="Biomedical scientist"/>
    <s v=""/>
    <x v="0"/>
    <s v="Staffordshire University"/>
    <s v="Staffordshire University"/>
    <s v="John Archibald"/>
    <x v="0"/>
  </r>
  <r>
    <s v="05c979c2-3be9-e611-80e8-0050569f10c3"/>
    <x v="823"/>
    <d v="2019-05-01T11:59:17"/>
    <s v="STA01804 - BSc (Hons) Healthcare Science (Genetic Sciences)"/>
    <x v="117"/>
    <s v="PT (Part time)"/>
    <s v="Biomedical scientist"/>
    <s v=""/>
    <x v="0"/>
    <s v="Staffordshire University"/>
    <s v="Staffordshire University"/>
    <s v="John Archibald"/>
    <x v="0"/>
  </r>
  <r>
    <s v="340c8f88-64fe-e611-80e8-0050569f10c3"/>
    <x v="824"/>
    <d v="2019-05-01T11:59:24"/>
    <s v="STA01816 - Professional Doctorate in Health Psychology"/>
    <x v="243"/>
    <s v="PT (Part time)"/>
    <s v="Practitioner psychologist"/>
    <s v="Health psychologist"/>
    <x v="0"/>
    <s v="Staffordshire University"/>
    <s v="Staffordshire University"/>
    <s v="Tracey Samuel-Smith"/>
    <x v="0"/>
  </r>
  <r>
    <s v="ffd94d95-b59e-e711-80f1-0050569f10c3"/>
    <x v="825"/>
    <d v="2019-08-30T11:08:05"/>
    <s v="STA01907 - BSc (Hons) Paramedic Science"/>
    <x v="11"/>
    <s v="FT (Full time)"/>
    <s v="Paramedic"/>
    <s v=""/>
    <x v="0"/>
    <s v="Staffordshire University"/>
    <s v="Staffordshire University"/>
    <s v="John Archibald"/>
    <x v="0"/>
  </r>
  <r>
    <s v="ccd4a04f-c668-e811-8102-0050569f10c3"/>
    <x v="826"/>
    <d v="2019-04-29T12:09:25"/>
    <s v="STA02050 - Independent/Supplementary Prescribing for Allied Health Professionals (Level 7)"/>
    <x v="395"/>
    <s v="PT (Part time)"/>
    <s v=""/>
    <s v=""/>
    <x v="1"/>
    <s v="Staffordshire University"/>
    <s v="Staffordshire University"/>
    <s v="Sagitta Fernando"/>
    <x v="0"/>
  </r>
  <r>
    <s v="02c1f1ba-fa34-e911-811a-0050569f10c3"/>
    <x v="827"/>
    <d v="2019-08-23T16:33:56"/>
    <s v="STA02152 - BSc (Hons) Operating Department Practice Degree Apprenticeship"/>
    <x v="168"/>
    <s v="FT (Full time)"/>
    <s v="Operating department practitioner"/>
    <s v=""/>
    <x v="0"/>
    <s v="Staffordshire University"/>
    <s v="Staffordshire University"/>
    <s v="Ann Faulkner"/>
    <x v="0"/>
  </r>
  <r>
    <s v="3d7f6509-0cd6-e911-812d-0050569f10c3"/>
    <x v="828"/>
    <d v="2019-09-27T14:08:33"/>
    <s v="STA02241 - BSc (Hons) Paramedic (Degree)"/>
    <x v="396"/>
    <s v="FT (Full time)"/>
    <s v="Paramedic"/>
    <s v=""/>
    <x v="0"/>
    <s v="Staffordshire University"/>
    <s v="Staffordshire University"/>
    <s v="Sagitta Fernando"/>
    <x v="2"/>
  </r>
  <r>
    <s v="a62b3c83-0cd6-e911-812d-0050569f10c3"/>
    <x v="829"/>
    <d v="2019-09-27T14:20:34"/>
    <s v="STA02242 - BSc (Hons) Paramedic (Professional Pathway Degree)"/>
    <x v="397"/>
    <s v="FT (Full time)"/>
    <s v="Paramedic"/>
    <s v=""/>
    <x v="0"/>
    <s v="Staffordshire University"/>
    <s v="Staffordshire University"/>
    <s v="Sagitta Fernando"/>
    <x v="2"/>
  </r>
  <r>
    <s v="5bc0dfad-0cd6-e911-812d-0050569f10c3"/>
    <x v="830"/>
    <d v="2019-09-27T14:21:49"/>
    <s v="STA02243 - BSc (Hons) Paramedic Science, Professional Pathway"/>
    <x v="398"/>
    <s v="FT (Full time)"/>
    <s v="Paramedic"/>
    <s v=""/>
    <x v="0"/>
    <s v="Staffordshire University"/>
    <s v="Staffordshire University"/>
    <s v="Sagitta Fernando"/>
    <x v="2"/>
  </r>
  <r>
    <s v="e57e9b37-8ec1-e411-80cf-0050569f10c3"/>
    <x v="831"/>
    <d v="2020-02-13T11:24:40"/>
    <s v="STI01193 - Non-Medical Prescribing (Supplementary and Independent Prescribing)"/>
    <x v="399"/>
    <s v="PT (Part time)"/>
    <s v=""/>
    <s v=""/>
    <x v="1"/>
    <s v="University of Stirling"/>
    <s v="University of Stirling"/>
    <s v="Education officers"/>
    <x v="0"/>
  </r>
  <r>
    <s v="e97e9b37-8ec1-e411-80cf-0050569f10c3"/>
    <x v="832"/>
    <d v="2020-02-13T11:24:40"/>
    <s v="STI01195 - Non-Medical Prescribing (Supplementary Prescribing Only)"/>
    <x v="400"/>
    <s v="PT (Part time)"/>
    <s v=""/>
    <s v=""/>
    <x v="2"/>
    <s v="University of Stirling"/>
    <s v="University of Stirling"/>
    <s v="Education officers"/>
    <x v="0"/>
  </r>
  <r>
    <s v="4f6ede8b-0c0b-e711-80ea-0050569f10c3"/>
    <x v="833"/>
    <d v="2020-07-21T09:21:23"/>
    <s v="STI01823 - Professional Doctorate in Health Psychology"/>
    <x v="243"/>
    <s v="FT (Full time)"/>
    <s v="Practitioner psychologist"/>
    <s v="Health psychologist"/>
    <x v="0"/>
    <s v="University of Stirling"/>
    <s v="University of Stirling"/>
    <s v="Sagitta Fernando"/>
    <x v="0"/>
  </r>
  <r>
    <s v="37d586f5-0c0b-e711-80ea-0050569f10c3"/>
    <x v="834"/>
    <d v="2020-07-21T09:21:23"/>
    <s v="STI01824 - Professional Doctorate in Health Psychology"/>
    <x v="243"/>
    <s v="PT (Part time)"/>
    <s v="Practitioner psychologist"/>
    <s v="Health psychologist"/>
    <x v="0"/>
    <s v="University of Stirling"/>
    <s v="University of Stirling"/>
    <s v="Sagitta Fernando"/>
    <x v="0"/>
  </r>
  <r>
    <s v="b1c3c2d4-d98d-e911-8127-0050569f10c3"/>
    <x v="835"/>
    <d v="2020-07-02T12:41:55"/>
    <s v="STI02206 - BSc Paramedic Science"/>
    <x v="190"/>
    <s v="FT (Full time)"/>
    <s v="Paramedic"/>
    <s v=""/>
    <x v="0"/>
    <s v="University of Stirling"/>
    <s v="University of Stirling"/>
    <s v="Ann Faulkner"/>
    <x v="0"/>
  </r>
  <r>
    <s v="eb7e9b37-8ec1-e411-80cf-0050569f10c3"/>
    <x v="836"/>
    <d v="2019-05-01T11:59:31"/>
    <s v="STK01196 - Doctorate in Clinical Psychology (DClinPsy)"/>
    <x v="87"/>
    <s v="FT (Full time)"/>
    <s v="Practitioner psychologist"/>
    <s v="Clinical psychologist"/>
    <x v="0"/>
    <s v="Keele University and Staffordshire University"/>
    <s v="Keele University and Staffordshire University"/>
    <s v="Education administrators"/>
    <x v="1"/>
  </r>
  <r>
    <s v="eb3df94e-9a9a-e611-80e6-0050569f10c3"/>
    <x v="837"/>
    <d v="2019-10-31T09:56:04"/>
    <s v="STM01763 - MSc Physiotherapy (pre-registration)"/>
    <x v="47"/>
    <s v="FTA (Full time accelerated)"/>
    <s v="Physiotherapist"/>
    <s v=""/>
    <x v="0"/>
    <s v="St Mary's University, Twickenham"/>
    <s v="St Mary's University, Twickenham"/>
    <s v="John Archibald"/>
    <x v="0"/>
  </r>
  <r>
    <s v="4a2ab2cb-6ff9-e911-812e-0050569f10c3"/>
    <x v="838"/>
    <d v="2020-08-24T10:05:31"/>
    <s v="STM02277 - BSc (Hons) Physiotherapy"/>
    <x v="43"/>
    <s v="FT (Full time)"/>
    <s v="Physiotherapist"/>
    <s v=""/>
    <x v="0"/>
    <s v="St Mary's University, Twickenham"/>
    <s v="St Mary's University, Twickenham"/>
    <s v="Sagitta Fernando"/>
    <x v="0"/>
  </r>
  <r>
    <s v="136a8e43-8ec1-e411-80cf-0050569f10c3"/>
    <x v="839"/>
    <d v="2020-06-15T08:04:00"/>
    <s v="STR01419 - BSc (Hons) Prosthetics and Orthotics"/>
    <x v="369"/>
    <s v="FT (Full time)"/>
    <s v="Prosthetist / orthotist"/>
    <s v=""/>
    <x v="0"/>
    <s v="University of Strathclyde"/>
    <s v="University of Strathclyde"/>
    <s v="Education officers"/>
    <x v="0"/>
  </r>
  <r>
    <s v="156a8e43-8ec1-e411-80cf-0050569f10c3"/>
    <x v="840"/>
    <d v="2020-04-16T16:57:39"/>
    <s v="STR01420 - BSc (Hons) Speech and Language Pathology"/>
    <x v="401"/>
    <s v="FT (Full time)"/>
    <s v="Speech and language therapist"/>
    <s v=""/>
    <x v="0"/>
    <s v="University of Strathclyde"/>
    <s v="University of Strathclyde"/>
    <s v="Education officers"/>
    <x v="0"/>
  </r>
  <r>
    <s v="057f9b37-8ec1-e411-80cf-0050569f10c3"/>
    <x v="841"/>
    <d v="2019-05-01T11:59:34"/>
    <s v="SUN01209 - BSc (Hons) Applied Biomedical Science"/>
    <x v="0"/>
    <s v="FT (Full time)"/>
    <s v="Biomedical scientist"/>
    <s v=""/>
    <x v="0"/>
    <s v="University of Sunderland"/>
    <s v="University of Sunderland"/>
    <s v="Education administrators"/>
    <x v="0"/>
  </r>
  <r>
    <s v="077f9b37-8ec1-e411-80cf-0050569f10c3"/>
    <x v="842"/>
    <d v="2019-05-01T11:59:34"/>
    <s v="SUN01210 - BSc (Hons) Healthcare Science (Blood Science)"/>
    <x v="321"/>
    <s v="FT (Full time)"/>
    <s v="Biomedical scientist"/>
    <s v=""/>
    <x v="0"/>
    <s v="University of Sunderland"/>
    <s v="University of Sunderland"/>
    <s v="Education administrators"/>
    <x v="0"/>
  </r>
  <r>
    <s v="097f9b37-8ec1-e411-80cf-0050569f10c3"/>
    <x v="843"/>
    <d v="2019-05-01T11:59:34"/>
    <s v="SUN01211 - BSc (Hons) Healthcare Science (Cellular Science)"/>
    <x v="317"/>
    <s v="FT (Full time)"/>
    <s v="Biomedical scientist"/>
    <s v=""/>
    <x v="0"/>
    <s v="University of Sunderland"/>
    <s v="University of Sunderland"/>
    <s v="Education administrators"/>
    <x v="0"/>
  </r>
  <r>
    <s v="0b7f9b37-8ec1-e411-80cf-0050569f10c3"/>
    <x v="844"/>
    <d v="2019-05-01T11:59:34"/>
    <s v="SUN01212 - BSc (Hons) Healthcare Science (Genetic Science)"/>
    <x v="402"/>
    <s v="FT (Full time)"/>
    <s v="Biomedical scientist"/>
    <s v=""/>
    <x v="0"/>
    <s v="University of Sunderland"/>
    <s v="University of Sunderland"/>
    <s v="Education administrators"/>
    <x v="0"/>
  </r>
  <r>
    <s v="0d7f9b37-8ec1-e411-80cf-0050569f10c3"/>
    <x v="845"/>
    <d v="2019-05-01T11:59:34"/>
    <s v="SUN01213 - BSc (Hons) Healthcare Science (Infection Science)"/>
    <x v="318"/>
    <s v="FT (Full time)"/>
    <s v="Biomedical scientist"/>
    <s v=""/>
    <x v="0"/>
    <s v="University of Sunderland"/>
    <s v="University of Sunderland"/>
    <s v="Education administrators"/>
    <x v="0"/>
  </r>
  <r>
    <s v="e4146b04-3d08-e511-80d0-0050569f10c3"/>
    <x v="846"/>
    <d v="2019-08-14T09:56:55"/>
    <s v="SUN01587 - Diploma in Higher Education Paramedic Practice"/>
    <x v="403"/>
    <s v="FT (Full time)"/>
    <s v="Paramedic"/>
    <s v=""/>
    <x v="0"/>
    <s v="University of Sunderland"/>
    <s v="University of Sunderland"/>
    <s v="Aveen Croash"/>
    <x v="1"/>
  </r>
  <r>
    <s v="65bb3b33-77dd-e611-80e8-0050569f10c3"/>
    <x v="847"/>
    <d v="2018-03-05T11:13:00"/>
    <s v="SUN01792 - BSc (Hons) in Paramedic Science and Out of Hospital Care"/>
    <x v="404"/>
    <s v="FT (Full time)"/>
    <s v="Paramedic"/>
    <s v=""/>
    <x v="0"/>
    <s v="University of Sunderland"/>
    <s v="University of Sunderland"/>
    <s v="John Archibald"/>
    <x v="0"/>
  </r>
  <r>
    <s v="289d6f8f-f712-e711-80ea-0050569f10c3"/>
    <x v="848"/>
    <d v="2018-08-24T16:04:14"/>
    <s v="SUN01825 - BSc (Hons) Healthcare Science Practice (Blood Science)"/>
    <x v="405"/>
    <s v="FT (Full time)"/>
    <s v="Biomedical scientist"/>
    <s v=""/>
    <x v="0"/>
    <s v="University of Sunderland"/>
    <s v="University of Sunderland"/>
    <s v="Kristina Simakova"/>
    <x v="0"/>
  </r>
  <r>
    <s v="c9a7a0de-f712-e711-80ea-0050569f10c3"/>
    <x v="849"/>
    <d v="2018-08-24T16:04:02"/>
    <s v="SUN01826 - BSc (Hons) Healthcare Science Practice (Cellular Science)"/>
    <x v="406"/>
    <s v="FT (Full time)"/>
    <s v="Biomedical scientist"/>
    <s v=""/>
    <x v="0"/>
    <s v="University of Sunderland"/>
    <s v="University of Sunderland"/>
    <s v="Kristina Simakova"/>
    <x v="0"/>
  </r>
  <r>
    <s v="c902b40e-f812-e711-80ea-0050569f10c3"/>
    <x v="850"/>
    <d v="2018-08-24T16:03:48"/>
    <s v="SUN01827 - BSc (Hons) Healthcare Science Practice (Genetic Science)"/>
    <x v="407"/>
    <s v="FT (Full time)"/>
    <s v="Biomedical scientist"/>
    <s v=""/>
    <x v="0"/>
    <s v="University of Sunderland"/>
    <s v="University of Sunderland"/>
    <s v="Kristina Simakova"/>
    <x v="0"/>
  </r>
  <r>
    <s v="16ec3e44-f812-e711-80ea-0050569f10c3"/>
    <x v="851"/>
    <d v="2018-08-24T16:03:30"/>
    <s v="SUN01828 - BSc (Hons) Healthcare Science Practice (Infection Science)"/>
    <x v="408"/>
    <s v="FT (Full time)"/>
    <s v="Biomedical scientist"/>
    <s v=""/>
    <x v="0"/>
    <s v="University of Sunderland"/>
    <s v="University of Sunderland"/>
    <s v="Kristina Simakova"/>
    <x v="0"/>
  </r>
  <r>
    <s v="3523e167-6578-e811-8102-0050569f10c3"/>
    <x v="852"/>
    <d v="2019-04-25T09:08:35"/>
    <s v="SUN02054 - BSc (Hons) in Occupational Therapy"/>
    <x v="409"/>
    <s v="FT (Full time)"/>
    <s v="Occupational therapist"/>
    <s v=""/>
    <x v="0"/>
    <s v="University of Sunderland"/>
    <s v="University of Sunderland"/>
    <s v="John Archibald"/>
    <x v="0"/>
  </r>
  <r>
    <s v="8c80c170-7078-e811-8102-0050569f10c3"/>
    <x v="853"/>
    <d v="2019-04-25T09:08:20"/>
    <s v="SUN02056 - BSc (Hons) in Physiotherapy"/>
    <x v="410"/>
    <s v="FT (Full time)"/>
    <s v="Physiotherapist"/>
    <s v=""/>
    <x v="0"/>
    <s v="University of Sunderland"/>
    <s v="University of Sunderland"/>
    <s v="John Archibald"/>
    <x v="0"/>
  </r>
  <r>
    <s v="12a335e6-99e6-e911-812d-0050569f10c3"/>
    <x v="854"/>
    <d v="2020-07-09T16:17:27"/>
    <s v="SUN02268-Non-medical prescribing (Independent and Supplementary prescribing V300)"/>
    <x v="411"/>
    <s v="PT (Part time)"/>
    <s v=""/>
    <s v=""/>
    <x v="8"/>
    <s v="University of Sunderland"/>
    <s v="University of Sunderland"/>
    <s v="Ann Faulkner"/>
    <x v="0"/>
  </r>
  <r>
    <s v="177f9b37-8ec1-e411-80cf-0050569f10c3"/>
    <x v="855"/>
    <d v="2019-05-01T11:59:31"/>
    <s v="SUR01218 - Doctorate in Clinical Psychology (PsychD)"/>
    <x v="412"/>
    <s v="FT (Full time)"/>
    <s v="Practitioner psychologist"/>
    <s v="Clinical psychologist"/>
    <x v="0"/>
    <s v="University of Surrey"/>
    <s v="University of Surrey"/>
    <s v="Education officers"/>
    <x v="0"/>
  </r>
  <r>
    <s v="5ac2933d-8ec1-e411-80cf-0050569f10c3"/>
    <x v="856"/>
    <d v="2019-07-08T09:59:32"/>
    <s v="SUR01221 - Practitioner Doctorate in Psychotherapeutic and Counselling Psychology (PsychD)"/>
    <x v="413"/>
    <s v="FT (Full time)"/>
    <s v="Practitioner psychologist"/>
    <s v="Counselling psychologist"/>
    <x v="0"/>
    <s v="University of Surrey"/>
    <s v="University of Surrey"/>
    <s v="Education officers"/>
    <x v="1"/>
  </r>
  <r>
    <s v="68c2933d-8ec1-e411-80cf-0050569f10c3"/>
    <x v="857"/>
    <d v="2019-11-11T11:24:25"/>
    <s v="SUR01228 - BSc (Hons) Paramedic Science "/>
    <x v="11"/>
    <s v="FT (Full time)"/>
    <s v="Paramedic"/>
    <s v=""/>
    <x v="0"/>
    <s v="University of Surrey"/>
    <s v="University of Surrey"/>
    <s v="Education officers"/>
    <x v="0"/>
  </r>
  <r>
    <s v="1b6a8e43-8ec1-e411-80cf-0050569f10c3"/>
    <x v="858"/>
    <d v="2019-04-29T12:09:23"/>
    <s v="SUR01423 - BSc (Hons) Nutrition/Dietetics"/>
    <x v="414"/>
    <s v="FT (Full time)"/>
    <s v="Dietitian"/>
    <s v=""/>
    <x v="0"/>
    <s v="University of Surrey"/>
    <s v="University of Surrey"/>
    <s v="Education officers"/>
    <x v="0"/>
  </r>
  <r>
    <s v="1d6a8e43-8ec1-e411-80cf-0050569f10c3"/>
    <x v="859"/>
    <d v="2019-03-15T12:29:04"/>
    <s v="SUR01424 - Dip HE Operating Department Practice"/>
    <x v="310"/>
    <s v="FT (Full time)"/>
    <s v="Operating department practitioner"/>
    <s v=""/>
    <x v="0"/>
    <s v="University of Surrey"/>
    <s v="University of Surrey"/>
    <s v="Education officers"/>
    <x v="1"/>
  </r>
  <r>
    <s v="14cbf7df-9b19-e511-80d0-0050569f10c3"/>
    <x v="860"/>
    <d v="2019-05-01T11:59:29"/>
    <s v="SUR01602 - PhD in Health Psychology with Stage 2 Training"/>
    <x v="415"/>
    <s v="FT (Full time)"/>
    <s v="Practitioner psychologist"/>
    <s v="Health psychologist"/>
    <x v="0"/>
    <s v="University of Surrey"/>
    <s v="University of Surrey"/>
    <s v="Aveen Croash"/>
    <x v="0"/>
  </r>
  <r>
    <s v="0312590e-9c19-e511-80d0-0050569f10c3"/>
    <x v="861"/>
    <d v="2019-05-01T11:59:29"/>
    <s v="SUR01603 - PhD in Health Psychology with Stage 2 Training"/>
    <x v="415"/>
    <s v="PT (Part time)"/>
    <s v="Practitioner psychologist"/>
    <s v="Health psychologist"/>
    <x v="0"/>
    <s v="University of Surrey"/>
    <s v="University of Surrey"/>
    <s v="Aveen Croash"/>
    <x v="0"/>
  </r>
  <r>
    <s v="9fe61af3-cf02-e911-8118-0050569f10c3"/>
    <x v="862"/>
    <d v="2019-11-06T15:45:16"/>
    <s v="SUR02126 - V300 Non-Medical Supplementary Prescribing"/>
    <x v="416"/>
    <s v="PT (Part time)"/>
    <s v=""/>
    <s v=""/>
    <x v="2"/>
    <s v="University of Surrey"/>
    <s v="University of Surrey"/>
    <s v="Sagitta Fernando"/>
    <x v="0"/>
  </r>
  <r>
    <s v="1fad4049-d002-e911-8118-0050569f10c3"/>
    <x v="863"/>
    <d v="2019-11-06T15:45:16"/>
    <s v="SUR02127 - V300 Non-Medical Independent and Supplementary Prescribing"/>
    <x v="417"/>
    <s v="PT (Part time)"/>
    <s v=""/>
    <s v=""/>
    <x v="1"/>
    <s v="University of Surrey"/>
    <s v="University of Surrey"/>
    <s v="Sagitta Fernando"/>
    <x v="0"/>
  </r>
  <r>
    <s v="df1261f2-8dc1-e411-80cf-0050569f10c3"/>
    <x v="864"/>
    <d v="2020-07-22T16:37:14"/>
    <s v="SWA00598 - PGCert Non-Medical Prescribing for Allied Health Professionals  "/>
    <x v="418"/>
    <s v="PT (Part time)"/>
    <s v=""/>
    <s v=""/>
    <x v="2"/>
    <s v="Swansea University"/>
    <s v="Swansea University"/>
    <s v="Education officers"/>
    <x v="0"/>
  </r>
  <r>
    <s v="f37e9b37-8ec1-e411-80cf-0050569f10c3"/>
    <x v="865"/>
    <d v="2019-06-06T10:41:02"/>
    <s v="SWA01200 - BSc (Hons) Healthcare Science (Audiology)"/>
    <x v="17"/>
    <s v="FT (Full time)"/>
    <s v="Hearing aid dispenser"/>
    <s v=""/>
    <x v="0"/>
    <s v="Swansea University"/>
    <s v="Swansea University"/>
    <s v="Education officers"/>
    <x v="0"/>
  </r>
  <r>
    <s v="6cc2933d-8ec1-e411-80cf-0050569f10c3"/>
    <x v="866"/>
    <d v="2019-04-29T12:09:25"/>
    <s v="SWA01230 - PGCert Non-Medical Prescribing for Allied Health Professionals "/>
    <x v="419"/>
    <s v="PT (Part time)"/>
    <s v=""/>
    <s v=""/>
    <x v="1"/>
    <s v="Swansea University"/>
    <s v="Swansea University"/>
    <s v="Education officers"/>
    <x v="0"/>
  </r>
  <r>
    <s v="70c2933d-8ec1-e411-80cf-0050569f10c3"/>
    <x v="867"/>
    <d v="2020-05-06T08:49:43"/>
    <s v="SWA01232 - DipHE Paramedic Science"/>
    <x v="420"/>
    <s v="FT (Full time)"/>
    <s v="Paramedic"/>
    <s v=""/>
    <x v="0"/>
    <s v="Swansea University"/>
    <s v="Swansea University"/>
    <s v="Education officers"/>
    <x v="1"/>
  </r>
  <r>
    <s v="72c2933d-8ec1-e411-80cf-0050569f10c3"/>
    <x v="868"/>
    <d v="2019-10-11T09:48:45"/>
    <s v="SWA01233 - Diploma Higher Education Paramedic Science for Emergency Medical Technicians"/>
    <x v="421"/>
    <s v="PT (Part time)"/>
    <s v="Paramedic"/>
    <s v=""/>
    <x v="0"/>
    <s v="Swansea University"/>
    <s v="Swansea University"/>
    <s v="Education officers"/>
    <x v="0"/>
  </r>
  <r>
    <s v="35118676-91d0-e911-812d-0050569f10c3"/>
    <x v="869"/>
    <d v="2020-08-21T09:06:56"/>
    <s v="SWA02240 - BSc (Hons) Paramedic Science"/>
    <x v="11"/>
    <s v="FT (Full time)"/>
    <s v="Paramedic"/>
    <s v=""/>
    <x v="0"/>
    <s v="Swansea University"/>
    <s v="Swansea University"/>
    <s v="Sagitta Fernando"/>
    <x v="0"/>
  </r>
  <r>
    <s v="76c2933d-8ec1-e411-80cf-0050569f10c3"/>
    <x v="870"/>
    <d v="2020-07-10T13:09:21"/>
    <s v="TAV01235 - Doctorate in Child, Community and Educational Psychology (D.Ch.Ed.Psych.)"/>
    <x v="422"/>
    <s v="FT (Full time)"/>
    <s v="Practitioner psychologist"/>
    <s v="Educational psychologist"/>
    <x v="0"/>
    <s v="Tavistock and Portman NHS Foundation Trust"/>
    <s v="University of Essex"/>
    <s v="Education administrators"/>
    <x v="0"/>
  </r>
  <r>
    <s v="80c2933d-8ec1-e411-80cf-0050569f10c3"/>
    <x v="871"/>
    <d v="2020-04-20T12:17:22"/>
    <s v="TEE01240 - BSc (Hons) Paramedic Practice"/>
    <x v="96"/>
    <s v="FT (Full time)"/>
    <s v="Paramedic"/>
    <s v=""/>
    <x v="0"/>
    <s v="Teesside University"/>
    <s v="Teesside University"/>
    <s v="Education officers"/>
    <x v="0"/>
  </r>
  <r>
    <s v="86c2933d-8ec1-e411-80cf-0050569f10c3"/>
    <x v="872"/>
    <d v="2020-05-18T09:17:14"/>
    <s v="TEE01243 - Doctorate in Counselling Psychology (DCounsPsy)"/>
    <x v="423"/>
    <s v="FT (Full time)"/>
    <s v="Practitioner psychologist"/>
    <s v="Counselling psychologist"/>
    <x v="0"/>
    <s v="Teesside University"/>
    <s v="Teesside University"/>
    <s v="Education officers"/>
    <x v="0"/>
  </r>
  <r>
    <s v="88c2933d-8ec1-e411-80cf-0050569f10c3"/>
    <x v="873"/>
    <d v="2020-07-10T13:09:21"/>
    <s v="TEE01244 - Doctorate in Clinical Psychology (DclinPsy)"/>
    <x v="87"/>
    <s v="FT (Full time)"/>
    <s v="Practitioner psychologist"/>
    <s v="Clinical psychologist"/>
    <x v="0"/>
    <s v="Teesside University"/>
    <s v="Teesside University"/>
    <s v="Education officers"/>
    <x v="0"/>
  </r>
  <r>
    <s v="90c2933d-8ec1-e411-80cf-0050569f10c3"/>
    <x v="874"/>
    <d v="2020-04-16T16:57:39"/>
    <s v="TEE01248 - BSc (Hons) Occupational Therapy"/>
    <x v="42"/>
    <s v="FT (Full time)"/>
    <s v="Occupational therapist"/>
    <s v=""/>
    <x v="0"/>
    <s v="Teesside University"/>
    <s v="Teesside University"/>
    <s v="Education officers"/>
    <x v="0"/>
  </r>
  <r>
    <s v="94c2933d-8ec1-e411-80cf-0050569f10c3"/>
    <x v="875"/>
    <d v="2020-04-21T14:54:49"/>
    <s v="TEE01250 - BSc (Hons) Physiotherapy"/>
    <x v="43"/>
    <s v="FT (Full time)"/>
    <s v="Physiotherapist"/>
    <s v=""/>
    <x v="0"/>
    <s v="Teesside University"/>
    <s v="Teesside University"/>
    <s v="Education officers"/>
    <x v="0"/>
  </r>
  <r>
    <s v="96c2933d-8ec1-e411-80cf-0050569f10c3"/>
    <x v="876"/>
    <d v="2020-05-18T09:16:52"/>
    <s v="TEE01251 - BSc (Hons) Diagnostic Radiography"/>
    <x v="21"/>
    <s v="FT (Full time)"/>
    <s v="Radiographer"/>
    <s v="Diagnostic radiographer"/>
    <x v="0"/>
    <s v="Teesside University"/>
    <s v="Teesside University"/>
    <s v="Education officers"/>
    <x v="0"/>
  </r>
  <r>
    <s v="a0c2933d-8ec1-e411-80cf-0050569f10c3"/>
    <x v="877"/>
    <d v="2020-05-18T09:16:52"/>
    <s v="TEE01256 - MSc Diagnostic Radiography (Pre-registration)"/>
    <x v="83"/>
    <s v="FT (Full time)"/>
    <s v="Radiographer"/>
    <s v="Diagnostic radiographer"/>
    <x v="0"/>
    <s v="Teesside University"/>
    <s v="Teesside University"/>
    <s v="Education officers"/>
    <x v="0"/>
  </r>
  <r>
    <s v="a2c2933d-8ec1-e411-80cf-0050569f10c3"/>
    <x v="878"/>
    <d v="2020-04-21T14:54:49"/>
    <s v="TEE01257 - MSc Physiotherapy (Pre-registration)"/>
    <x v="47"/>
    <s v="FT (Full time)"/>
    <s v="Physiotherapist"/>
    <s v=""/>
    <x v="0"/>
    <s v="Teesside University"/>
    <s v="Teesside University"/>
    <s v="Education officers"/>
    <x v="0"/>
  </r>
  <r>
    <s v="a6c2933d-8ec1-e411-80cf-0050569f10c3"/>
    <x v="879"/>
    <d v="2020-04-28T11:29:08"/>
    <s v="TEE01259 - Pg Dip Diagnostic Radiography (Pre-registration)"/>
    <x v="424"/>
    <s v="FT (Full time)"/>
    <s v="Radiographer"/>
    <s v="Diagnostic radiographer"/>
    <x v="0"/>
    <s v="Teesside University"/>
    <s v="Teesside University"/>
    <s v="Education officers"/>
    <x v="1"/>
  </r>
  <r>
    <s v="b6c2933d-8ec1-e411-80cf-0050569f10c3"/>
    <x v="880"/>
    <d v="2020-05-18T09:17:28"/>
    <s v="TEE01267 - Advancing from Supplementary to Independent Prescribing"/>
    <x v="425"/>
    <s v="PT (Part time)"/>
    <s v=""/>
    <s v=""/>
    <x v="1"/>
    <s v="Teesside University"/>
    <s v="Teesside University"/>
    <s v="Education officers"/>
    <x v="0"/>
  </r>
  <r>
    <s v="b8c2933d-8ec1-e411-80cf-0050569f10c3"/>
    <x v="881"/>
    <d v="2020-04-16T16:57:39"/>
    <s v="TEE01268 - MSc Occupational Therapy (Pre-registration)"/>
    <x v="81"/>
    <s v="FT (Full time)"/>
    <s v="Occupational therapist"/>
    <s v=""/>
    <x v="0"/>
    <s v="Teesside University"/>
    <s v="Teesside University"/>
    <s v="Education officers"/>
    <x v="0"/>
  </r>
  <r>
    <s v="bcc2933d-8ec1-e411-80cf-0050569f10c3"/>
    <x v="882"/>
    <d v="2020-05-18T09:17:28"/>
    <s v="TEE01270 - Advancing Non Medical Prescribing (postgraduate)"/>
    <x v="426"/>
    <s v="PT (Part time)"/>
    <s v=""/>
    <s v=""/>
    <x v="1"/>
    <s v="Teesside University"/>
    <s v="Teesside University"/>
    <s v="Education officers"/>
    <x v="0"/>
  </r>
  <r>
    <s v="bec2933d-8ec1-e411-80cf-0050569f10c3"/>
    <x v="883"/>
    <d v="2020-05-18T09:17:28"/>
    <s v="TEE01271 - Non Medical Prescribing (undergraduate)"/>
    <x v="427"/>
    <s v="PT (Part time)"/>
    <s v=""/>
    <s v=""/>
    <x v="1"/>
    <s v="Teesside University"/>
    <s v="Teesside University"/>
    <s v="Education officers"/>
    <x v="0"/>
  </r>
  <r>
    <s v="2b7e23ff-1c44-e611-80e2-0050569f10c3"/>
    <x v="884"/>
    <d v="2020-05-15T11:52:43"/>
    <s v="TEE01728 - BSc (Hons) Operating Department Practice Studies"/>
    <x v="428"/>
    <s v="FT (Full time)"/>
    <s v="Operating department practitioner"/>
    <s v=""/>
    <x v="0"/>
    <s v="Teesside University"/>
    <s v="Teesside University"/>
    <s v="Kristina Simakova"/>
    <x v="0"/>
  </r>
  <r>
    <s v="87b04faa-33d1-e711-80f1-0050569f10c3"/>
    <x v="885"/>
    <d v="2020-05-15T11:52:43"/>
    <s v="TEE01938-MSc Dietetics (Pre-Registration)"/>
    <x v="113"/>
    <s v="FTA (Full time accelerated)"/>
    <s v="Dietitian"/>
    <s v=""/>
    <x v="0"/>
    <s v="Teesside University"/>
    <s v="Teesside University"/>
    <s v="Sagitta Fernando"/>
    <x v="0"/>
  </r>
  <r>
    <s v="8b2e031a-7c99-e911-812c-0050569f10c3"/>
    <x v="886"/>
    <d v="2020-05-15T11:52:43"/>
    <s v="TEE02216 - BSc (Hons) Operating Department Practice (Apprenticeship)"/>
    <x v="429"/>
    <s v="WBL (Work based learning)"/>
    <s v="Operating department practitioner"/>
    <s v=""/>
    <x v="0"/>
    <s v="Teesside University"/>
    <s v="Teesside University"/>
    <s v="Ann Faulkner"/>
    <x v="0"/>
  </r>
  <r>
    <s v="bb0dbd3c-d757-ea11-8137-0050569f10c3"/>
    <x v="887"/>
    <d v="2020-02-25T14:00:54"/>
    <s v="TEE02343 - BSc (Hons) Physiotherapy (Apprenticeship)"/>
    <x v="430"/>
    <s v=""/>
    <s v="Physiotherapist"/>
    <s v=""/>
    <x v="0"/>
    <s v="Teesside University"/>
    <s v="Teesside University"/>
    <s v="Ann Faulkner"/>
    <x v="2"/>
  </r>
  <r>
    <s v="8c09a4fc-d957-ea11-8137-0050569f10c3"/>
    <x v="888"/>
    <d v="2020-03-12T11:25:22"/>
    <s v="TEE02344 - BSc (Hons) Occupational Therapy (Apprenticeship)"/>
    <x v="431"/>
    <s v="WBL (Work based learning)"/>
    <s v="Occupational therapist"/>
    <s v=""/>
    <x v="0"/>
    <s v="Teesside University"/>
    <s v="Teesside University"/>
    <s v="Ann Faulkner"/>
    <x v="2"/>
  </r>
  <r>
    <s v="31af9ad8-a758-ea11-8137-0050569f10c3"/>
    <x v="889"/>
    <d v="2020-03-27T13:13:03"/>
    <s v="TEE02347 - BSc (Hons) Diagnostic Radiography (Apprenticeship)"/>
    <x v="432"/>
    <s v="WBL (Work based learning)"/>
    <s v="Radiographer"/>
    <s v="Diagnostic radiographer"/>
    <x v="0"/>
    <s v="Teesside University"/>
    <s v="Teesside University"/>
    <s v="Sagitta Fernando"/>
    <x v="0"/>
  </r>
  <r>
    <s v="40baabc6-eac5-ea11-813d-0050569f10c3"/>
    <x v="890"/>
    <d v="2020-07-14T17:39:31"/>
    <s v="TEE02385 - BSc (Hons) Paramedic Practice"/>
    <x v="96"/>
    <s v="WBL (Work based learning)"/>
    <s v="Paramedic"/>
    <s v=""/>
    <x v="0"/>
    <s v="Teesside University"/>
    <s v="Teesside University"/>
    <s v="Ann Faulkner"/>
    <x v="2"/>
  </r>
  <r>
    <s v="ab295182-268c-e911-8127-0050569f10c3"/>
    <x v="891"/>
    <d v="2020-08-24T10:13:54"/>
    <s v="UCB02197 - BSc (Hons) Physiotherapy"/>
    <x v="43"/>
    <s v="FT (Full time)"/>
    <s v="Physiotherapist"/>
    <s v=""/>
    <x v="0"/>
    <s v="University College Birmingham"/>
    <s v="University College Birmingham"/>
    <s v="Sagitta Fernando"/>
    <x v="0"/>
  </r>
  <r>
    <s v="880d1e21-278c-e911-8127-0050569f10c3"/>
    <x v="892"/>
    <d v="2020-08-24T10:14:20"/>
    <s v="UCB02198 - BSc (Hons) Physiotherapy (Apprenticeship)"/>
    <x v="430"/>
    <s v="WBL (Work based learning)"/>
    <s v="Physiotherapist"/>
    <s v=""/>
    <x v="0"/>
    <s v="University College Birmingham"/>
    <s v="University College Birmingham"/>
    <s v="Sagitta Fernando"/>
    <x v="0"/>
  </r>
  <r>
    <s v="fd5352fe-8dc1-e411-80cf-0050569f10c3"/>
    <x v="893"/>
    <d v="2019-05-01T11:59:28"/>
    <s v="UCL00808 - MSc Audiological Science with Clinical Practice "/>
    <x v="433"/>
    <s v="FT (Full time)"/>
    <s v="Hearing aid dispenser"/>
    <s v=""/>
    <x v="0"/>
    <s v="University College London"/>
    <s v="University College London"/>
    <s v="Education officers"/>
    <x v="0"/>
  </r>
  <r>
    <s v="0ac3933d-8ec1-e411-80cf-0050569f10c3"/>
    <x v="894"/>
    <d v="2019-07-11T14:38:59"/>
    <s v="UCL01309 - MSc Speech and Language Sciences"/>
    <x v="434"/>
    <s v="FT (Full time)"/>
    <s v="Speech and language therapist"/>
    <s v=""/>
    <x v="0"/>
    <s v="University College London"/>
    <s v="University College London"/>
    <s v="Education officers"/>
    <x v="0"/>
  </r>
  <r>
    <s v="0cc3933d-8ec1-e411-80cf-0050569f10c3"/>
    <x v="895"/>
    <d v="2019-05-01T11:59:28"/>
    <s v="UCL01310 - Postgraduate Diploma Audiological Science with Clinical Practice "/>
    <x v="435"/>
    <s v="FT (Full time)"/>
    <s v="Hearing aid dispenser"/>
    <s v=""/>
    <x v="0"/>
    <s v="University College London"/>
    <s v="University College London"/>
    <s v="Education officers"/>
    <x v="0"/>
  </r>
  <r>
    <s v="cf698e43-8ec1-e411-80cf-0050569f10c3"/>
    <x v="896"/>
    <d v="2019-05-01T11:59:24"/>
    <s v="UCL01385 - Doctorate in Clinical Psychology (DclinPsych)"/>
    <x v="355"/>
    <s v="FT (Full time)"/>
    <s v="Practitioner psychologist"/>
    <s v="Clinical psychologist"/>
    <x v="0"/>
    <s v="University College London"/>
    <s v="University College London"/>
    <s v="Education officers"/>
    <x v="0"/>
  </r>
  <r>
    <s v="d1698e43-8ec1-e411-80cf-0050569f10c3"/>
    <x v="897"/>
    <d v="2019-04-29T12:09:20"/>
    <s v="UCL01386 - D.Ed.Psy Educational and Child Psychology"/>
    <x v="436"/>
    <s v="FT (Full time)"/>
    <s v="Practitioner psychologist"/>
    <s v="Educational psychologist"/>
    <x v="0"/>
    <s v="University College London"/>
    <s v="University College London"/>
    <s v="Education officers"/>
    <x v="0"/>
  </r>
  <r>
    <s v="4859ab22-c695-ea11-813a-0050569f10c3"/>
    <x v="898"/>
    <d v="2020-06-03T13:58:07"/>
    <s v="UCL02367 - MSc Orthoptics (pre-registration)"/>
    <x v="437"/>
    <s v="FTA (Full time accelerated)"/>
    <s v="Orthoptist"/>
    <s v=""/>
    <x v="4"/>
    <s v="University College London"/>
    <s v="University College London"/>
    <s v="Sagitta Fernando"/>
    <x v="2"/>
  </r>
  <r>
    <s v="18c3933d-8ec1-e411-80cf-0050569f10c3"/>
    <x v="899"/>
    <d v="2020-08-26T15:33:43"/>
    <s v="UCS01316 - BSc (Hons) Paramedic Science"/>
    <x v="11"/>
    <s v="FT (Full time)"/>
    <s v="Paramedic"/>
    <s v=""/>
    <x v="0"/>
    <s v="University of Suffolk"/>
    <s v="University of Suffolk"/>
    <s v="Education administrators"/>
    <x v="0"/>
  </r>
  <r>
    <s v="1ac3933d-8ec1-e411-80cf-0050569f10c3"/>
    <x v="900"/>
    <d v="2019-04-29T12:09:25"/>
    <s v="UCS01317 - Non-Medical Independent and/or Supplementary Prescribing"/>
    <x v="438"/>
    <s v="PT (Part time)"/>
    <s v=""/>
    <s v=""/>
    <x v="1"/>
    <s v="University of Suffolk"/>
    <s v="University of Suffolk"/>
    <s v="Education administrators"/>
    <x v="0"/>
  </r>
  <r>
    <s v="1cc3933d-8ec1-e411-80cf-0050569f10c3"/>
    <x v="901"/>
    <d v="2020-06-03T12:33:10"/>
    <s v="UCS01318 - BSc (Hons) Radiotherapy and Oncology"/>
    <x v="91"/>
    <s v="FT (Full time)"/>
    <s v="Radiographer"/>
    <s v="Therapeutic radiographer"/>
    <x v="0"/>
    <s v="University of Suffolk"/>
    <s v="University of Suffolk"/>
    <s v="Education administrators"/>
    <x v="1"/>
  </r>
  <r>
    <s v="20c3933d-8ec1-e411-80cf-0050569f10c3"/>
    <x v="902"/>
    <d v="2019-04-29T12:09:25"/>
    <s v="UCS01320 - Non-Medical Supplementary Prescribing"/>
    <x v="439"/>
    <s v="PT (Part time)"/>
    <s v=""/>
    <s v=""/>
    <x v="2"/>
    <s v="University of Suffolk"/>
    <s v="University of Suffolk"/>
    <s v="Education administrators"/>
    <x v="0"/>
  </r>
  <r>
    <s v="63698e43-8ec1-e411-80cf-0050569f10c3"/>
    <x v="903"/>
    <d v="2020-06-25T10:22:58"/>
    <s v="UCS01331 - BSc (Hons) Diagnostic Radiography"/>
    <x v="21"/>
    <s v="FT (Full time)"/>
    <s v="Radiographer"/>
    <s v="Diagnostic radiographer"/>
    <x v="0"/>
    <s v="University of Suffolk"/>
    <s v="University of Suffolk"/>
    <s v="Education administrators"/>
    <x v="0"/>
  </r>
  <r>
    <s v="fd9fc832-2eb2-e611-80e6-0050569f10c3"/>
    <x v="904"/>
    <d v="2019-04-29T12:09:29"/>
    <s v="UCS01774 - BSc (Hons) Operating Department Practice"/>
    <x v="15"/>
    <s v="FT (Full time)"/>
    <s v="Operating department practitioner"/>
    <s v=""/>
    <x v="0"/>
    <s v="University of Suffolk"/>
    <s v="University of Suffolk"/>
    <s v="Kristina Simakova"/>
    <x v="0"/>
  </r>
  <r>
    <s v="76d8797a-7df9-e911-812e-0050569f10c3"/>
    <x v="905"/>
    <d v="2020-07-02T15:19:16"/>
    <s v="UCS02279 - BSc (Hons) Therapeutic Radiography"/>
    <x v="255"/>
    <s v="FT (Full time)"/>
    <s v="Radiographer"/>
    <s v="Therapeutic radiographer"/>
    <x v="0"/>
    <s v="University of Suffolk"/>
    <s v="University of Suffolk"/>
    <s v="Ann Faulkner"/>
    <x v="0"/>
  </r>
  <r>
    <s v="a4ff66e6-8dc1-e411-80cf-0050569f10c3"/>
    <x v="906"/>
    <d v="2019-04-29T12:09:30"/>
    <s v="UEA00383 - Doctorate in Clinical Psychology (ClinPsyD)"/>
    <x v="219"/>
    <s v="FT (Full time)"/>
    <s v="Practitioner psychologist"/>
    <s v="Clinical psychologist"/>
    <x v="0"/>
    <s v="University of East Anglia"/>
    <s v="University of East Anglia"/>
    <s v="Education administrators"/>
    <x v="0"/>
  </r>
  <r>
    <s v="22c3933d-8ec1-e411-80cf-0050569f10c3"/>
    <x v="907"/>
    <d v="2020-08-05T18:08:59"/>
    <s v="UEA01321 - BSc (Hons) Paramedic Science"/>
    <x v="11"/>
    <s v="FT (Full time)"/>
    <s v="Paramedic"/>
    <s v=""/>
    <x v="0"/>
    <s v="University of East Anglia"/>
    <s v="University of East Anglia"/>
    <s v="Education administrators"/>
    <x v="0"/>
  </r>
  <r>
    <s v="24c3933d-8ec1-e411-80cf-0050569f10c3"/>
    <x v="908"/>
    <d v="2019-11-12T16:07:02"/>
    <s v="UEA01322 - DipHE Paramedic Science"/>
    <x v="420"/>
    <s v="FT (Full time)"/>
    <s v="Paramedic"/>
    <s v=""/>
    <x v="0"/>
    <s v="University of East Anglia"/>
    <s v="University of East Anglia"/>
    <s v="Education administrators"/>
    <x v="1"/>
  </r>
  <r>
    <s v="28c3933d-8ec1-e411-80cf-0050569f10c3"/>
    <x v="909"/>
    <d v="2019-07-11T14:39:00"/>
    <s v="UEA01324 - BSc (Hons) Physiotherapy"/>
    <x v="43"/>
    <s v="FT (Full time)"/>
    <s v="Physiotherapist"/>
    <s v=""/>
    <x v="0"/>
    <s v="University of East Anglia"/>
    <s v="University of East Anglia"/>
    <s v="Education administrators"/>
    <x v="0"/>
  </r>
  <r>
    <s v="57698e43-8ec1-e411-80cf-0050569f10c3"/>
    <x v="910"/>
    <d v="2019-07-09T11:44:43"/>
    <s v="UEA01325 - BSc (Hons) Occupational Therapy"/>
    <x v="42"/>
    <s v="FT (Full time)"/>
    <s v="Occupational therapist"/>
    <s v=""/>
    <x v="0"/>
    <s v="University of East Anglia"/>
    <s v="University of East Anglia"/>
    <s v="Education administrators"/>
    <x v="0"/>
  </r>
  <r>
    <s v="59698e43-8ec1-e411-80cf-0050569f10c3"/>
    <x v="911"/>
    <d v="2020-02-10T14:59:50"/>
    <s v="UEA01326 - BSc (Hons) Speech and Language Therapy"/>
    <x v="34"/>
    <s v="FT (Full time)"/>
    <s v="Speech and language therapist"/>
    <s v=""/>
    <x v="0"/>
    <s v="University of East Anglia"/>
    <s v="University of East Anglia"/>
    <s v="Education administrators"/>
    <x v="0"/>
  </r>
  <r>
    <s v="5b698e43-8ec1-e411-80cf-0050569f10c3"/>
    <x v="912"/>
    <d v="2019-04-29T12:09:29"/>
    <s v="UEA01327 - DipHE Operating Department Practice"/>
    <x v="32"/>
    <s v="FT (Full time)"/>
    <s v="Operating department practitioner"/>
    <s v=""/>
    <x v="0"/>
    <s v="University of East Anglia"/>
    <s v="University of East Anglia"/>
    <s v="Education administrators"/>
    <x v="0"/>
  </r>
  <r>
    <s v="5f698e43-8ec1-e411-80cf-0050569f10c3"/>
    <x v="913"/>
    <d v="2019-07-09T11:44:43"/>
    <s v="UEA01329 - MSc Occupational Therapy (Pre-registration)"/>
    <x v="81"/>
    <s v="FT (Full time)"/>
    <s v="Occupational therapist"/>
    <s v=""/>
    <x v="0"/>
    <s v="University of East Anglia"/>
    <s v="University of East Anglia"/>
    <s v="Education administrators"/>
    <x v="0"/>
  </r>
  <r>
    <s v="61698e43-8ec1-e411-80cf-0050569f10c3"/>
    <x v="914"/>
    <d v="2019-07-11T14:39:00"/>
    <s v="UEA01330 - MSc Physiotherapy"/>
    <x v="37"/>
    <s v="FT (Full time)"/>
    <s v="Physiotherapist"/>
    <s v=""/>
    <x v="0"/>
    <s v="University of East Anglia"/>
    <s v="University of East Anglia"/>
    <s v="Education administrators"/>
    <x v="0"/>
  </r>
  <r>
    <s v="300fed49-f692-e711-80ef-0050569f10c3"/>
    <x v="915"/>
    <d v="2019-09-03T11:53:18"/>
    <s v="UEA01895 - Doctorate in Educational Psychology - EdPsyD"/>
    <x v="440"/>
    <s v="FT (Full time)"/>
    <s v="Practitioner psychologist"/>
    <s v="Educational psychologist"/>
    <x v="0"/>
    <s v="University of East Anglia"/>
    <s v="University of East Anglia"/>
    <s v="Sagitta Fernando"/>
    <x v="0"/>
  </r>
  <r>
    <s v="db98e3c4-9d5d-e811-8101-0050569f10c3"/>
    <x v="916"/>
    <d v="2020-04-28T11:27:52"/>
    <s v="UEA02043 - Independent Prescribing for PA, PH and TRad FEHQ Level 6 "/>
    <x v="441"/>
    <s v="PT (Part time)"/>
    <s v=""/>
    <s v=""/>
    <x v="1"/>
    <s v="University of East Anglia"/>
    <s v="University of East Anglia"/>
    <s v="Ann Faulkner"/>
    <x v="1"/>
  </r>
  <r>
    <s v="638181da-9e5d-e811-8101-0050569f10c3"/>
    <x v="917"/>
    <d v="2020-01-29T16:41:23"/>
    <s v="UEA02044-Independent and Supplementary Prescribing for PA, PH and TRad"/>
    <x v="442"/>
    <s v="PT (Part time)"/>
    <s v=""/>
    <s v=""/>
    <x v="1"/>
    <s v="University of East Anglia"/>
    <s v="University of East Anglia"/>
    <s v="Ann Faulkner"/>
    <x v="0"/>
  </r>
  <r>
    <s v="e06b6643-0ed2-e811-810f-0050569f10c3"/>
    <x v="918"/>
    <d v="2019-07-04T17:59:55"/>
    <s v="UEA02100-BSc (Hons) Occupational Therapy Degree Apprenticeship"/>
    <x v="443"/>
    <s v="FLX (Flexible)"/>
    <s v="Occupational therapist"/>
    <s v=""/>
    <x v="0"/>
    <s v="University of East Anglia"/>
    <s v="University of East Anglia"/>
    <s v="Ann Faulkner"/>
    <x v="0"/>
  </r>
  <r>
    <s v="2e0639da-9fdb-e911-812d-0050569f10c3"/>
    <x v="919"/>
    <d v="2020-04-28T09:13:49"/>
    <s v="UEA02249 - MSci Speech and Language Therapy"/>
    <x v="356"/>
    <s v="FT (Full time)"/>
    <s v="Speech and language therapist"/>
    <s v=""/>
    <x v="0"/>
    <s v="University of East Anglia"/>
    <s v="University of East Anglia"/>
    <s v="Sagitta Fernando"/>
    <x v="0"/>
  </r>
  <r>
    <s v="6f7e5dd2-f34b-ea11-8137-0050569f10c3"/>
    <x v="920"/>
    <d v="2020-02-20T08:41:32"/>
    <s v="UEA02333 - BSc (Hons) Operating Department Practice"/>
    <x v="15"/>
    <s v="FT (Full time)"/>
    <s v="Operating department practitioner"/>
    <s v=""/>
    <x v="0"/>
    <s v="University of East Anglia"/>
    <s v="University of East Anglia"/>
    <s v="Ann Faulkner"/>
    <x v="2"/>
  </r>
  <r>
    <s v="aeff66e6-8dc1-e411-80cf-0050569f10c3"/>
    <x v="921"/>
    <d v="2019-04-18T15:21:44"/>
    <s v="UEL00388 - Doctorate in Clinical Psychology (DClinPsy)"/>
    <x v="87"/>
    <s v="FT (Full time)"/>
    <s v="Practitioner psychologist"/>
    <s v="Clinical psychologist"/>
    <x v="0"/>
    <s v="University of East London"/>
    <s v="University of East London"/>
    <s v="Education administrators"/>
    <x v="0"/>
  </r>
  <r>
    <s v="b0ff66e6-8dc1-e411-80cf-0050569f10c3"/>
    <x v="922"/>
    <d v="2019-04-29T12:09:21"/>
    <s v="UEL00389 - Professional Doctorate in Educational and Child Psychology (D.Ed.Ch.Psych)"/>
    <x v="444"/>
    <s v="FT (Full time)"/>
    <s v="Practitioner psychologist"/>
    <s v="Educational psychologist"/>
    <x v="0"/>
    <s v="University of East London"/>
    <s v="University of East London"/>
    <s v="Education administrators"/>
    <x v="0"/>
  </r>
  <r>
    <s v="77698e43-8ec1-e411-80cf-0050569f10c3"/>
    <x v="923"/>
    <d v="2019-05-01T11:59:24"/>
    <s v="UEL01341 - Professional Doctorate in Counselling Psychology"/>
    <x v="106"/>
    <s v="FT (Full time)"/>
    <s v="Practitioner psychologist"/>
    <s v="Counselling psychologist"/>
    <x v="0"/>
    <s v="University of East London"/>
    <s v="University of East London"/>
    <s v="Education administrators"/>
    <x v="0"/>
  </r>
  <r>
    <s v="7b698e43-8ec1-e411-80cf-0050569f10c3"/>
    <x v="924"/>
    <d v="2020-01-14T14:14:36"/>
    <s v="UEL01343 - BSc (Hons) Podiatry"/>
    <x v="50"/>
    <s v="FT (Full time)"/>
    <s v="Chiropodist / podiatrist"/>
    <s v=""/>
    <x v="3"/>
    <s v="University of East London"/>
    <s v="University of East London"/>
    <s v="Education administrators"/>
    <x v="0"/>
  </r>
  <r>
    <s v="7d698e43-8ec1-e411-80cf-0050569f10c3"/>
    <x v="925"/>
    <d v="2020-01-14T14:14:36"/>
    <s v="UEL01344 - BSc (Hons) Physiotherapy"/>
    <x v="43"/>
    <s v="FT (Full time)"/>
    <s v="Physiotherapist"/>
    <s v=""/>
    <x v="0"/>
    <s v="University of East London"/>
    <s v="University of East London"/>
    <s v="Education administrators"/>
    <x v="0"/>
  </r>
  <r>
    <s v="024bf9e8-9149-ea11-8136-0050569f10c3"/>
    <x v="926"/>
    <d v="2020-08-07T13:48:45"/>
    <s v="UEL02332-BSc (Hons) Occupational Therapy via apprenticeship"/>
    <x v="445"/>
    <s v="WBL (Work based learning)"/>
    <s v="Occupational therapist"/>
    <s v=""/>
    <x v="0"/>
    <s v="University of East London"/>
    <s v="University of East London"/>
    <s v="Sagitta Fernando"/>
    <x v="2"/>
  </r>
  <r>
    <s v="5d82c0dc-d85e-ea11-8137-0050569f10c3"/>
    <x v="927"/>
    <d v="2020-05-28T14:55:07"/>
    <s v="UEL02350 - BSc (Hons) Podiatry Degree Apprenticeship"/>
    <x v="446"/>
    <s v="WBL (Work based learning)"/>
    <s v="Chiropodist / podiatrist"/>
    <s v=""/>
    <x v="3"/>
    <s v="University of East London"/>
    <s v="University of East London"/>
    <s v="Sagitta Fernando"/>
    <x v="0"/>
  </r>
  <r>
    <s v="d5f26a44-d95e-ea11-8137-0050569f10c3"/>
    <x v="928"/>
    <d v="2020-05-28T14:54:46"/>
    <s v="UEL02351 - BSc (Hons) Physiotherapy Degree Apprenticeship"/>
    <x v="372"/>
    <s v="WBL (Work based learning)"/>
    <s v="Physiotherapist"/>
    <s v=""/>
    <x v="0"/>
    <s v="University of East London"/>
    <s v="University of East London"/>
    <s v="Sagitta Fernando"/>
    <x v="0"/>
  </r>
  <r>
    <s v="ff109e28-36db-e711-80f1-0050569f10c3"/>
    <x v="929"/>
    <d v="2018-08-24T16:42:06"/>
    <s v="UHI01960-V300 – Nurse Independent/Supplementary Prescriber"/>
    <x v="447"/>
    <s v="PT (Part time)"/>
    <s v=""/>
    <s v=""/>
    <x v="1"/>
    <s v="University of the Highlands and Islands"/>
    <s v="University of the Highlands and Islands"/>
    <s v="John Archibald"/>
    <x v="0"/>
  </r>
  <r>
    <s v="9f698e43-8ec1-e411-80cf-0050569f10c3"/>
    <x v="930"/>
    <d v="2020-07-09T15:31:06"/>
    <s v="ULS01361 - Pharmacotherapeutics in Prescribing"/>
    <x v="448"/>
    <s v="PT (Part time)"/>
    <s v=""/>
    <s v=""/>
    <x v="7"/>
    <s v="University of Ulster"/>
    <s v="University of Ulster"/>
    <s v="Education administrators"/>
    <x v="0"/>
  </r>
  <r>
    <s v="a1698e43-8ec1-e411-80cf-0050569f10c3"/>
    <x v="931"/>
    <d v="2020-05-18T09:16:52"/>
    <s v="ULS01362 - BSc (Hons) Diagnostic Radiography and Imaging"/>
    <x v="92"/>
    <s v="FT (Full time)"/>
    <s v="Radiographer"/>
    <s v="Diagnostic radiographer"/>
    <x v="0"/>
    <s v="University of Ulster"/>
    <s v="University of Ulster"/>
    <s v="Education administrators"/>
    <x v="0"/>
  </r>
  <r>
    <s v="a3698e43-8ec1-e411-80cf-0050569f10c3"/>
    <x v="932"/>
    <d v="2020-05-18T09:16:20"/>
    <s v="ULS01363 - BSc (Hons) Radiotherapy and Oncology"/>
    <x v="91"/>
    <s v="FT (Full time)"/>
    <s v="Radiographer"/>
    <s v="Therapeutic radiographer"/>
    <x v="0"/>
    <s v="University of Ulster"/>
    <s v="University of Ulster"/>
    <s v="Education administrators"/>
    <x v="0"/>
  </r>
  <r>
    <s v="a5698e43-8ec1-e411-80cf-0050569f10c3"/>
    <x v="933"/>
    <d v="2020-07-09T15:31:06"/>
    <s v="ULS01364 - Certificate in Medicines Management (Conversion to Independent Prescribing)"/>
    <x v="449"/>
    <s v="PT (Part time)"/>
    <s v=""/>
    <s v=""/>
    <x v="9"/>
    <s v="University of Ulster"/>
    <s v="University of Ulster"/>
    <s v="Education administrators"/>
    <x v="0"/>
  </r>
  <r>
    <s v="ab698e43-8ec1-e411-80cf-0050569f10c3"/>
    <x v="934"/>
    <d v="2018-04-06T08:53:09"/>
    <s v="ULS01367 - BSc (Hons) Dietetics"/>
    <x v="126"/>
    <s v="FT (Full time)"/>
    <s v="Dietitian"/>
    <s v=""/>
    <x v="0"/>
    <s v="University of Ulster"/>
    <s v="University of Ulster"/>
    <s v="Education administrators"/>
    <x v="0"/>
  </r>
  <r>
    <s v="ad698e43-8ec1-e411-80cf-0050569f10c3"/>
    <x v="935"/>
    <d v="2020-07-23T15:31:31"/>
    <s v="ULS01368 - BSc (Hons) Biomedical Science with DPP (Pathology)"/>
    <x v="450"/>
    <s v="FT (Full time)"/>
    <s v="Biomedical scientist"/>
    <s v=""/>
    <x v="0"/>
    <s v="University of Ulster"/>
    <s v="University of Ulster"/>
    <s v="Education administrators"/>
    <x v="0"/>
  </r>
  <r>
    <s v="af698e43-8ec1-e411-80cf-0050569f10c3"/>
    <x v="936"/>
    <d v="2020-03-24T13:50:12"/>
    <s v="ULS01369 - BSc (Hons) Occupational Therapy"/>
    <x v="42"/>
    <s v="FT (Full time)"/>
    <s v="Occupational therapist"/>
    <s v=""/>
    <x v="0"/>
    <s v="University of Ulster"/>
    <s v="University of Ulster"/>
    <s v="Education administrators"/>
    <x v="0"/>
  </r>
  <r>
    <s v="b1698e43-8ec1-e411-80cf-0050569f10c3"/>
    <x v="937"/>
    <d v="2020-03-20T10:26:22"/>
    <s v="ULS01370 - BSc (Hons) Physiotherapy"/>
    <x v="43"/>
    <s v="FT (Full time)"/>
    <s v="Physiotherapist"/>
    <s v=""/>
    <x v="0"/>
    <s v="University of Ulster"/>
    <s v="University of Ulster"/>
    <s v="Education administrators"/>
    <x v="0"/>
  </r>
  <r>
    <s v="b3698e43-8ec1-e411-80cf-0050569f10c3"/>
    <x v="938"/>
    <d v="2020-05-18T09:16:20"/>
    <s v="ULS01371 - BSc (Hons) Podiatry"/>
    <x v="50"/>
    <s v="FT (Full time)"/>
    <s v="Chiropodist / podiatrist"/>
    <s v=""/>
    <x v="3"/>
    <s v="University of Ulster"/>
    <s v="University of Ulster"/>
    <s v="Education administrators"/>
    <x v="0"/>
  </r>
  <r>
    <s v="b9698e43-8ec1-e411-80cf-0050569f10c3"/>
    <x v="939"/>
    <d v="2020-05-18T09:16:36"/>
    <s v="ULS01374 - BSc (Hons) Speech and Language Therapy"/>
    <x v="34"/>
    <s v="FT (Full time)"/>
    <s v="Speech and language therapist"/>
    <s v=""/>
    <x v="0"/>
    <s v="University of Ulster"/>
    <s v="University of Ulster"/>
    <s v="Education administrators"/>
    <x v="0"/>
  </r>
  <r>
    <s v="bb698e43-8ec1-e411-80cf-0050569f10c3"/>
    <x v="940"/>
    <d v="2020-07-29T13:57:00"/>
    <s v="ULS01375 - MSc Dietetics"/>
    <x v="36"/>
    <s v="FT (Full time)"/>
    <s v="Dietitian"/>
    <s v=""/>
    <x v="0"/>
    <s v="University of Ulster"/>
    <s v="University of Ulster"/>
    <s v="Education administrators"/>
    <x v="0"/>
  </r>
  <r>
    <s v="bf698e43-8ec1-e411-80cf-0050569f10c3"/>
    <x v="941"/>
    <d v="2020-07-29T13:57:00"/>
    <s v="ULS01377 - Pg Dip Dietetics"/>
    <x v="121"/>
    <s v="FT (Full time)"/>
    <s v="Dietitian"/>
    <s v=""/>
    <x v="0"/>
    <s v="University of Ulster"/>
    <s v="University of Ulster"/>
    <s v="Education administrators"/>
    <x v="0"/>
  </r>
  <r>
    <s v="c1698e43-8ec1-e411-80cf-0050569f10c3"/>
    <x v="942"/>
    <d v="2020-07-09T15:31:06"/>
    <s v="ULS01378 - Postgraduate Certificate in Medicines Management (Independent and Supplementary Prescribing)"/>
    <x v="451"/>
    <s v="PT (Part time)"/>
    <s v=""/>
    <s v=""/>
    <x v="9"/>
    <s v="University of Ulster"/>
    <s v="University of Ulster"/>
    <s v="Education administrators"/>
    <x v="0"/>
  </r>
  <r>
    <s v="c3698e43-8ec1-e411-80cf-0050569f10c3"/>
    <x v="943"/>
    <d v="2020-07-09T15:31:06"/>
    <s v="ULS01379 - Postgraduate Certificate in Medicines Management (Supplementary Prescribing)"/>
    <x v="452"/>
    <s v="PT (Part time)"/>
    <s v=""/>
    <s v=""/>
    <x v="10"/>
    <s v="University of Ulster"/>
    <s v="University of Ulster"/>
    <s v="Education administrators"/>
    <x v="0"/>
  </r>
  <r>
    <s v="7849c85e-e16a-e711-80ee-0050569f10c3"/>
    <x v="944"/>
    <d v="2020-03-20T10:26:22"/>
    <s v="ULS01869 - MSc Art Therapy"/>
    <x v="453"/>
    <s v="FT (Full time)"/>
    <s v="Arts therapist"/>
    <s v="Art therapy"/>
    <x v="0"/>
    <s v="University of Ulster"/>
    <s v="University of Ulster"/>
    <s v="John Archibald"/>
    <x v="0"/>
  </r>
  <r>
    <s v="7589d5c5-e16a-e711-80ee-0050569f10c3"/>
    <x v="945"/>
    <d v="2020-04-28T11:30:08"/>
    <s v="ULS01870 - MSc Art Therapy"/>
    <x v="453"/>
    <s v="PT (Part time)"/>
    <s v="Arts therapist"/>
    <s v="Art therapy"/>
    <x v="0"/>
    <s v="University of Ulster"/>
    <s v="University of Ulster"/>
    <s v="John Archibald"/>
    <x v="1"/>
  </r>
  <r>
    <s v="9ec251bb-a151-ea11-8137-0050569f10c3"/>
    <x v="946"/>
    <d v="2020-02-20T08:55:21"/>
    <s v="ULS02335 - BSc (Hons) Paramedic Science"/>
    <x v="11"/>
    <s v="FT (Full time)"/>
    <s v="Paramedic"/>
    <s v=""/>
    <x v="0"/>
    <s v="University of Ulster"/>
    <s v="University of Ulster"/>
    <s v="Ann Faulkner"/>
    <x v="2"/>
  </r>
  <r>
    <s v="80af9931-8ec1-e411-80cf-0050569f10c3"/>
    <x v="947"/>
    <d v="2020-07-10T13:09:21"/>
    <s v="URH01044 - Doctorate in Clinical Psychology (DClinPsy)"/>
    <x v="87"/>
    <s v="FT (Full time)"/>
    <s v="Practitioner psychologist"/>
    <s v="Clinical psychologist"/>
    <x v="0"/>
    <s v="Royal Holloway, University of London"/>
    <s v="Royal Holloway, University of London"/>
    <s v="Education administrators"/>
    <x v="0"/>
  </r>
  <r>
    <s v="7cdece46-b815-e911-8118-0050569f10c3"/>
    <x v="948"/>
    <d v="2019-09-24T15:36:14"/>
    <s v="USD02132 - FdSc Hearing Aid Audiology"/>
    <x v="454"/>
    <s v="FT (Full time)"/>
    <s v="Hearing aid dispenser"/>
    <s v=""/>
    <x v="0"/>
    <s v="University Centre South Devon"/>
    <s v="South Devon College"/>
    <s v="Alex Stride"/>
    <x v="0"/>
  </r>
  <r>
    <s v="ce551089-b815-e911-8118-0050569f10c3"/>
    <x v="949"/>
    <d v="2019-09-24T15:35:53"/>
    <s v="USD02133 - FdSc Hearing Aid Audiology"/>
    <x v="454"/>
    <s v="FLX (Flexible)"/>
    <s v="Hearing aid dispenser"/>
    <s v=""/>
    <x v="0"/>
    <s v="University Centre South Devon"/>
    <s v="South Devon College"/>
    <s v="Alex Stride"/>
    <x v="0"/>
  </r>
  <r>
    <s v="723bf958-7b63-ea11-8138-0050569f10c3"/>
    <x v="950"/>
    <d v="2020-07-22T14:17:16"/>
    <s v="USD02354 - Hearing Aid Audiology Bridging Programme"/>
    <x v="455"/>
    <s v="FLX (Flexible)"/>
    <s v="Hearing aid dispenser"/>
    <s v=""/>
    <x v="0"/>
    <s v="University Centre South Devon"/>
    <s v="South Devon College"/>
    <s v="Sagitta Fernando"/>
    <x v="2"/>
  </r>
  <r>
    <s v="30b4e8db-7b63-ea11-8138-0050569f10c3"/>
    <x v="951"/>
    <d v="2020-08-20T16:34:57"/>
    <s v="USD02355 - Hearing Aid Aptitude Test"/>
    <x v="390"/>
    <s v="FLX (Flexible)"/>
    <s v="Hearing aid dispenser"/>
    <s v=""/>
    <x v="0"/>
    <s v="University Centre South Devon"/>
    <s v="South Devon College"/>
    <s v="Sagitta Fernando"/>
    <x v="0"/>
  </r>
  <r>
    <s v="1f6a8e43-8ec1-e411-80cf-0050569f10c3"/>
    <x v="952"/>
    <d v="2020-03-19T10:10:32"/>
    <s v="USW01425 - MA Art Psychotherapy"/>
    <x v="202"/>
    <s v="PT (Part time)"/>
    <s v="Arts therapist"/>
    <s v="Art therapy"/>
    <x v="0"/>
    <s v="University of South Wales"/>
    <s v="University of South Wales"/>
    <s v="Education administrators"/>
    <x v="0"/>
  </r>
  <r>
    <s v="216a8e43-8ec1-e411-80cf-0050569f10c3"/>
    <x v="953"/>
    <d v="2018-01-17T16:27:14"/>
    <s v="USW01426 - MA Music Therapy"/>
    <x v="6"/>
    <s v="PT (Part time)"/>
    <s v="Arts therapist"/>
    <s v="Music therapy"/>
    <x v="0"/>
    <s v="University of South Wales"/>
    <s v="University of South Wales"/>
    <s v="Education administrators"/>
    <x v="0"/>
  </r>
  <r>
    <s v="236a8e43-8ec1-e411-80cf-0050569f10c3"/>
    <x v="954"/>
    <d v="2020-02-04T10:50:49"/>
    <s v="USW01427 - Supplementary Prescribing"/>
    <x v="456"/>
    <s v="PT (Part time)"/>
    <s v=""/>
    <s v=""/>
    <x v="2"/>
    <s v="University of South Wales"/>
    <s v="University of South Wales"/>
    <s v="Education administrators"/>
    <x v="0"/>
  </r>
  <r>
    <s v="e479f7cd-26e8-e411-80cf-0050569f10c3"/>
    <x v="955"/>
    <d v="2020-07-02T08:00:49"/>
    <s v="USW01576 - Independent/ Supplementary Prescribing for HCPC and GPhC registrants "/>
    <x v="457"/>
    <s v="PT (Part time)"/>
    <s v=""/>
    <s v=""/>
    <x v="1"/>
    <s v="University of South Wales"/>
    <s v="University of South Wales"/>
    <s v="Jamie Hunt"/>
    <x v="0"/>
  </r>
  <r>
    <s v="d1f4f9d8-6f7e-e711-80ef-0050569f10c3"/>
    <x v="956"/>
    <d v="2020-01-31T11:07:07"/>
    <s v="USW01889 - Professional Doctorate in Counselling Psychology"/>
    <x v="106"/>
    <s v="FT (Full time)"/>
    <s v="Practitioner psychologist"/>
    <s v="Counselling psychologist"/>
    <x v="0"/>
    <s v="University of South Wales"/>
    <s v="University of South Wales"/>
    <s v="John Archibald"/>
    <x v="0"/>
  </r>
  <r>
    <s v="d79ec652-707e-e711-80ef-0050569f10c3"/>
    <x v="957"/>
    <d v="2020-01-31T11:07:07"/>
    <s v="USW01890 - Professional Doctorate in Counselling Psychology"/>
    <x v="106"/>
    <s v="PT (Part time)"/>
    <s v="Practitioner psychologist"/>
    <s v="Counselling psychologist"/>
    <x v="0"/>
    <s v="University of South Wales"/>
    <s v="University of South Wales"/>
    <s v="John Archibald"/>
    <x v="0"/>
  </r>
  <r>
    <s v="87698e43-8ec1-e411-80cf-0050569f10c3"/>
    <x v="958"/>
    <d v="2019-05-01T11:59:26"/>
    <s v="UWE01349 - BSc (Hons) Healthcare Science (Blood Science)"/>
    <x v="321"/>
    <s v="FT (Full time)"/>
    <s v="Biomedical scientist"/>
    <s v=""/>
    <x v="0"/>
    <s v="University of the West of England, Bristol"/>
    <s v="University of the West of England, Bristol"/>
    <s v="Education administrators"/>
    <x v="0"/>
  </r>
  <r>
    <s v="61d48d49-8ec1-e411-80cf-0050569f10c3"/>
    <x v="959"/>
    <d v="2019-03-15T10:56:29"/>
    <s v="UWE01432 - BSc (Hons) Radiotherapy and Oncology"/>
    <x v="91"/>
    <s v="FT (Full time)"/>
    <s v="Radiographer"/>
    <s v="Therapeutic radiographer"/>
    <x v="0"/>
    <s v="University of the West of England, Bristol"/>
    <s v="University of the West of England, Bristol"/>
    <s v="Education administrators"/>
    <x v="0"/>
  </r>
  <r>
    <s v="63d48d49-8ec1-e411-80cf-0050569f10c3"/>
    <x v="960"/>
    <d v="2019-05-01T11:59:26"/>
    <s v="UWE01433 - BSc (Hons) Healthcare Science (Blood Science)"/>
    <x v="321"/>
    <s v="PT (Part time)"/>
    <s v="Biomedical scientist"/>
    <s v=""/>
    <x v="0"/>
    <s v="University of the West of England, Bristol"/>
    <s v="University of the West of England, Bristol"/>
    <s v="Education administrators"/>
    <x v="0"/>
  </r>
  <r>
    <s v="65d48d49-8ec1-e411-80cf-0050569f10c3"/>
    <x v="961"/>
    <d v="2019-05-01T11:59:26"/>
    <s v="UWE01434 - BSc (Hons) Healthcare Science (Genetic Science)"/>
    <x v="402"/>
    <s v="FT (Full time)"/>
    <s v="Biomedical scientist"/>
    <s v=""/>
    <x v="0"/>
    <s v="University of the West of England, Bristol"/>
    <s v="University of the West of England, Bristol"/>
    <s v="Education administrators"/>
    <x v="0"/>
  </r>
  <r>
    <s v="67d48d49-8ec1-e411-80cf-0050569f10c3"/>
    <x v="962"/>
    <d v="2019-05-01T11:59:26"/>
    <s v="UWE01435 - BSc (Hons) Healthcare Science (Genetic Science)"/>
    <x v="402"/>
    <s v="PT (Part time)"/>
    <s v="Biomedical scientist"/>
    <s v=""/>
    <x v="0"/>
    <s v="University of the West of England, Bristol"/>
    <s v="University of the West of England, Bristol"/>
    <s v="Education administrators"/>
    <x v="0"/>
  </r>
  <r>
    <s v="69d48d49-8ec1-e411-80cf-0050569f10c3"/>
    <x v="963"/>
    <d v="2019-05-01T11:59:26"/>
    <s v="UWE01436 - BSc (Hons) Healthcare Science (Infection Science)"/>
    <x v="318"/>
    <s v="FT (Full time)"/>
    <s v="Biomedical scientist"/>
    <s v=""/>
    <x v="0"/>
    <s v="University of the West of England, Bristol"/>
    <s v="University of the West of England, Bristol"/>
    <s v="Education administrators"/>
    <x v="0"/>
  </r>
  <r>
    <s v="6bd48d49-8ec1-e411-80cf-0050569f10c3"/>
    <x v="964"/>
    <d v="2019-05-01T11:59:26"/>
    <s v="UWE01437 - BSc (Hons) Healthcare Science (Infection Science)"/>
    <x v="318"/>
    <s v="PT (Part time)"/>
    <s v="Biomedical scientist"/>
    <s v=""/>
    <x v="0"/>
    <s v="University of the West of England, Bristol"/>
    <s v="University of the West of England, Bristol"/>
    <s v="Education administrators"/>
    <x v="0"/>
  </r>
  <r>
    <s v="6dd48d49-8ec1-e411-80cf-0050569f10c3"/>
    <x v="965"/>
    <d v="2019-05-01T11:59:26"/>
    <s v="UWE01438 - BSc (Hons) Healthcare Science (Tissue Science)"/>
    <x v="458"/>
    <s v="FT (Full time)"/>
    <s v="Biomedical scientist"/>
    <s v=""/>
    <x v="0"/>
    <s v="University of the West of England, Bristol"/>
    <s v="University of the West of England, Bristol"/>
    <s v="Education administrators"/>
    <x v="0"/>
  </r>
  <r>
    <s v="6fd48d49-8ec1-e411-80cf-0050569f10c3"/>
    <x v="966"/>
    <d v="2019-05-01T11:59:26"/>
    <s v="UWE01439 - BSc (Hons) Healthcare Science (Tissue Science)"/>
    <x v="458"/>
    <s v="PT (Part time)"/>
    <s v="Biomedical scientist"/>
    <s v=""/>
    <x v="0"/>
    <s v="University of the West of England, Bristol"/>
    <s v="University of the West of England, Bristol"/>
    <s v="Education administrators"/>
    <x v="0"/>
  </r>
  <r>
    <s v="71d48d49-8ec1-e411-80cf-0050569f10c3"/>
    <x v="967"/>
    <d v="2019-05-01T11:59:29"/>
    <s v="UWE01440 - Post Graduate Diploma in Health Psychology (Professional Practice)"/>
    <x v="459"/>
    <s v="PT (Part time)"/>
    <s v="Practitioner psychologist"/>
    <s v="Health psychologist"/>
    <x v="0"/>
    <s v="University of the West of England, Bristol"/>
    <s v="University of the West of England, Bristol"/>
    <s v="Education administrators"/>
    <x v="0"/>
  </r>
  <r>
    <s v="73d48d49-8ec1-e411-80cf-0050569f10c3"/>
    <x v="968"/>
    <d v="2020-02-26T14:22:14"/>
    <s v="UWE01441 - Prescribing Principles (Level 3)"/>
    <x v="460"/>
    <s v="PT (Part time)"/>
    <s v=""/>
    <s v=""/>
    <x v="1"/>
    <s v="University of the West of England, Bristol"/>
    <s v="University of the West of England, Bristol"/>
    <s v="Education administrators"/>
    <x v="0"/>
  </r>
  <r>
    <s v="75d48d49-8ec1-e411-80cf-0050569f10c3"/>
    <x v="969"/>
    <d v="2020-02-26T14:22:24"/>
    <s v="UWE01442 - Prescribing Principles (Level M)"/>
    <x v="461"/>
    <s v="PT (Part time)"/>
    <s v=""/>
    <s v=""/>
    <x v="1"/>
    <s v="University of the West of England, Bristol"/>
    <s v="University of the West of England, Bristol"/>
    <s v="Education administrators"/>
    <x v="0"/>
  </r>
  <r>
    <s v="77d48d49-8ec1-e411-80cf-0050569f10c3"/>
    <x v="970"/>
    <d v="2020-02-26T14:22:30"/>
    <s v="UWE01443 - Principles of Supplementary Prescribing"/>
    <x v="462"/>
    <s v="PT (Part time)"/>
    <s v=""/>
    <s v=""/>
    <x v="2"/>
    <s v="University of the West of England, Bristol"/>
    <s v="University of the West of England, Bristol"/>
    <s v="Education administrators"/>
    <x v="0"/>
  </r>
  <r>
    <s v="bdd48d49-8ec1-e411-80cf-0050569f10c3"/>
    <x v="971"/>
    <d v="2020-07-22T10:29:47"/>
    <s v="UWE01478 - BSc (Hons) Occupational Therapy"/>
    <x v="42"/>
    <s v="FT (Full time)"/>
    <s v="Occupational therapist"/>
    <s v=""/>
    <x v="0"/>
    <s v="University of the West of England, Bristol"/>
    <s v="University of the West of England, Bristol"/>
    <s v="Education administrators"/>
    <x v="0"/>
  </r>
  <r>
    <s v="c1d48d49-8ec1-e411-80cf-0050569f10c3"/>
    <x v="972"/>
    <d v="2019-09-04T10:42:25"/>
    <s v="UWE01480 - BSc (Hons) Diagnostic Radiography "/>
    <x v="21"/>
    <s v="FT (Full time)"/>
    <s v="Radiographer"/>
    <s v="Diagnostic radiographer"/>
    <x v="0"/>
    <s v="University of the West of England, Bristol"/>
    <s v="University of the West of England, Bristol"/>
    <s v="Education administrators"/>
    <x v="0"/>
  </r>
  <r>
    <s v="c3d48d49-8ec1-e411-80cf-0050569f10c3"/>
    <x v="973"/>
    <d v="2020-05-26T11:52:51"/>
    <s v="UWE01481 - BSc (Hons) Paramedic Science"/>
    <x v="11"/>
    <s v="FT (Full time)"/>
    <s v="Paramedic"/>
    <s v=""/>
    <x v="0"/>
    <s v="University of the West of England, Bristol"/>
    <s v="University of the West of England, Bristol"/>
    <s v="Education administrators"/>
    <x v="0"/>
  </r>
  <r>
    <s v="c5d48d49-8ec1-e411-80cf-0050569f10c3"/>
    <x v="974"/>
    <d v="2019-02-13T13:27:12"/>
    <s v="UWE01482 - BSc (Hons) Physiotherapy"/>
    <x v="43"/>
    <s v="FT (Full time)"/>
    <s v="Physiotherapist"/>
    <s v=""/>
    <x v="0"/>
    <s v="University of the West of England, Bristol"/>
    <s v="University of the West of England, Bristol"/>
    <s v="Education administrators"/>
    <x v="0"/>
  </r>
  <r>
    <s v="dbd48d49-8ec1-e411-80cf-0050569f10c3"/>
    <x v="975"/>
    <d v="2019-05-24T13:23:05"/>
    <s v="UWE01493 - MA Music Therapy"/>
    <x v="6"/>
    <s v="PT (Part time)"/>
    <s v="Arts therapist"/>
    <s v="Music therapy"/>
    <x v="0"/>
    <s v="University of the West of England, Bristol"/>
    <s v="University of the West of England, Bristol"/>
    <s v="Education administrators"/>
    <x v="0"/>
  </r>
  <r>
    <s v="e3d48d49-8ec1-e411-80cf-0050569f10c3"/>
    <x v="976"/>
    <d v="2019-05-01T11:59:29"/>
    <s v="UWE01497 - Professional Doctorate in Health Psychology"/>
    <x v="243"/>
    <s v="PT (Part time)"/>
    <s v="Practitioner psychologist"/>
    <s v="Health psychologist"/>
    <x v="0"/>
    <s v="University of the West of England, Bristol"/>
    <s v="University of the West of England, Bristol"/>
    <s v="Education administrators"/>
    <x v="0"/>
  </r>
  <r>
    <s v="e5d48d49-8ec1-e411-80cf-0050569f10c3"/>
    <x v="977"/>
    <d v="2019-04-29T12:09:23"/>
    <s v="UWE01498 - Professional Doctorate in Counselling Psychology"/>
    <x v="106"/>
    <s v="FT (Full time)"/>
    <s v="Practitioner psychologist"/>
    <s v="Counselling psychologist"/>
    <x v="0"/>
    <s v="University of the West of England, Bristol"/>
    <s v="University of the West of England, Bristol"/>
    <s v="Education administrators"/>
    <x v="0"/>
  </r>
  <r>
    <s v="e7d48d49-8ec1-e411-80cf-0050569f10c3"/>
    <x v="978"/>
    <d v="2019-04-29T12:09:23"/>
    <s v="UWE01499 - Professional Doctorate in Counselling Psychology"/>
    <x v="106"/>
    <s v="PT (Part time)"/>
    <s v="Practitioner psychologist"/>
    <s v="Counselling psychologist"/>
    <x v="0"/>
    <s v="University of the West of England, Bristol"/>
    <s v="University of the West of England, Bristol"/>
    <s v="Education administrators"/>
    <x v="0"/>
  </r>
  <r>
    <s v="ecbe29f7-ce14-e511-80d0-0050569f10c3"/>
    <x v="979"/>
    <d v="2019-05-01T11:59:26"/>
    <s v="UWE01596 - BSc (Hons) Healthcare Science (Transfusion and Transplantation Science)"/>
    <x v="463"/>
    <s v="FT (Full time)"/>
    <s v="Biomedical scientist"/>
    <s v=""/>
    <x v="0"/>
    <s v="University of the West of England, Bristol"/>
    <s v="University of the West of England, Bristol"/>
    <s v="Aveen Croash"/>
    <x v="0"/>
  </r>
  <r>
    <s v="a8413c60-9119-e511-80d0-0050569f10c3"/>
    <x v="980"/>
    <d v="2020-06-15T19:25:26"/>
    <s v="UWE01601 - Diploma in Higher Education Paramedic Science"/>
    <x v="464"/>
    <s v="DL (Distance learning)"/>
    <s v="Paramedic"/>
    <s v=""/>
    <x v="0"/>
    <s v="University of the West of England, Bristol"/>
    <s v="University of the West of England, Bristol"/>
    <s v="Aveen Croash"/>
    <x v="1"/>
  </r>
  <r>
    <s v="84b1f63f-b98a-ea11-813a-0050569f10c3"/>
    <x v="981"/>
    <d v="2020-08-24T16:32:41"/>
    <s v="UWE02366 - BSc (Hons) Applied Occupational Therapy"/>
    <x v="465"/>
    <s v="FT (Full time)"/>
    <s v="Occupational therapist"/>
    <s v=""/>
    <x v="0"/>
    <s v="University of the West of England, Bristol"/>
    <s v="University of the West of England, Bristol"/>
    <s v="Ann Faulkner"/>
    <x v="0"/>
  </r>
  <r>
    <s v="f982ad48-3e9f-ea11-813b-0050569f10c3"/>
    <x v="982"/>
    <d v="2020-05-26T11:51:37"/>
    <s v="UWE02368 - BSc (Hons) Paramedic Practice"/>
    <x v="96"/>
    <s v="FT (Full time)"/>
    <s v="Paramedic"/>
    <s v=""/>
    <x v="0"/>
    <s v="University of the West of England, Bristol"/>
    <s v="University of the West of England, Bristol"/>
    <s v="Sagitta Fernando"/>
    <x v="2"/>
  </r>
  <r>
    <s v="c8c2933d-8ec1-e411-80cf-0050569f10c3"/>
    <x v="983"/>
    <d v="2019-08-29T11:17:15"/>
    <s v="UWL01276 - BSc (Hons) Operating Department Practice"/>
    <x v="15"/>
    <s v="FT (Full time)"/>
    <s v="Operating department practitioner"/>
    <s v=""/>
    <x v="0"/>
    <s v="University of West London"/>
    <s v="University of West London"/>
    <s v="Education officers"/>
    <x v="0"/>
  </r>
  <r>
    <s v="7d21de0b-0cce-e811-810e-0050569f10c3"/>
    <x v="984"/>
    <d v="2019-09-24T15:31:28"/>
    <s v="UWL02095 - MSc Paramedic Science"/>
    <x v="214"/>
    <s v="FT (Full time)"/>
    <s v="Paramedic"/>
    <s v=""/>
    <x v="0"/>
    <s v="University of West London"/>
    <s v="University of West London"/>
    <s v="Alex Stride"/>
    <x v="0"/>
  </r>
  <r>
    <s v="008ca34b-b557-e911-811c-0050569f10c3"/>
    <x v="985"/>
    <d v="2019-08-29T11:17:15"/>
    <s v="UWL02170 - Operating Department Practitioner Degree Apprenticeship, BSc (Hons) Operating Department Practice "/>
    <x v="466"/>
    <s v="WBL (Work based learning)"/>
    <s v="Operating department practitioner"/>
    <s v=""/>
    <x v="0"/>
    <s v="University of West London"/>
    <s v="University of West London"/>
    <s v="Ann Faulkner"/>
    <x v="0"/>
  </r>
  <r>
    <s v="0861bdbc-0fa3-e911-812c-0050569f10c3"/>
    <x v="986"/>
    <d v="2020-08-21T19:00:24"/>
    <s v="UWL02221 - Independent and Supplementary Prescribing"/>
    <x v="211"/>
    <s v="PT (Part time)"/>
    <s v=""/>
    <s v=""/>
    <x v="1"/>
    <s v="University of West London"/>
    <s v="University of West London"/>
    <s v="Ann Faulkner"/>
    <x v="0"/>
  </r>
  <r>
    <s v="a4b69920-d4e8-e911-812d-0050569f10c3"/>
    <x v="987"/>
    <d v="2020-08-21T19:00:42"/>
    <s v="UWL02269-PG Cert Clinical Practice (Independent and Supplementary Prescribing)"/>
    <x v="467"/>
    <s v="PT (Part time)"/>
    <s v=""/>
    <s v=""/>
    <x v="1"/>
    <s v="University of West London"/>
    <s v="University of West London"/>
    <s v="Sagitta Fernando"/>
    <x v="0"/>
  </r>
  <r>
    <s v="0b6a8e43-8ec1-e411-80cf-0050569f10c3"/>
    <x v="988"/>
    <d v="2020-02-04T10:51:10"/>
    <s v="UWS01415 - BSc (Hons) Applied Biomedical Sciences"/>
    <x v="468"/>
    <s v="FT (Full time)"/>
    <s v="Biomedical scientist"/>
    <s v=""/>
    <x v="0"/>
    <s v="University of the West of Scotland"/>
    <s v="University of the West of Scotland"/>
    <s v="Education administrators"/>
    <x v="0"/>
  </r>
  <r>
    <s v="0d6a8e43-8ec1-e411-80cf-0050569f10c3"/>
    <x v="989"/>
    <d v="2020-08-28T13:46:33"/>
    <s v="UWS01416 - Non-Medical Prescribing"/>
    <x v="97"/>
    <s v="FLX (Flexible)"/>
    <s v=""/>
    <s v=""/>
    <x v="2"/>
    <s v="University of the West of Scotland"/>
    <s v="University of the West of Scotland"/>
    <s v="Education administrators"/>
    <x v="0"/>
  </r>
  <r>
    <s v="0f6a8e43-8ec1-e411-80cf-0050569f10c3"/>
    <x v="990"/>
    <d v="2020-08-28T13:53:39"/>
    <s v="UWS01417 - Non-Medical Prescribing"/>
    <x v="97"/>
    <s v="PT (Part time)"/>
    <s v=""/>
    <s v=""/>
    <x v="2"/>
    <s v="University of the West of Scotland"/>
    <s v="University of the West of Scotland"/>
    <s v="Education administrators"/>
    <x v="0"/>
  </r>
  <r>
    <s v="116a8e43-8ec1-e411-80cf-0050569f10c3"/>
    <x v="991"/>
    <d v="2020-08-28T15:58:17"/>
    <s v="UWS01418 - Advanced Non-Medical Prescribing"/>
    <x v="469"/>
    <s v="PT (Part time)"/>
    <s v=""/>
    <s v=""/>
    <x v="2"/>
    <s v="University of the West of Scotland"/>
    <s v="University of the West of Scotland"/>
    <s v="Education administrators"/>
    <x v="0"/>
  </r>
  <r>
    <s v="99d48d49-8ec1-e411-80cf-0050569f10c3"/>
    <x v="992"/>
    <d v="2020-08-28T15:44:19"/>
    <s v="UWS01460 - Advanced Non-Medical Prescribing"/>
    <x v="469"/>
    <s v="PT (Part time)"/>
    <s v=""/>
    <s v=""/>
    <x v="1"/>
    <s v="University of the West of Scotland"/>
    <s v="University of the West of Scotland"/>
    <s v="Education administrators"/>
    <x v="0"/>
  </r>
  <r>
    <s v="9bd48d49-8ec1-e411-80cf-0050569f10c3"/>
    <x v="993"/>
    <d v="2020-08-28T14:02:56"/>
    <s v="UWS01461 - Non-Medical Prescribing"/>
    <x v="97"/>
    <s v="FLX (Flexible)"/>
    <s v=""/>
    <s v=""/>
    <x v="1"/>
    <s v="University of the West of Scotland"/>
    <s v="University of the West of Scotland"/>
    <s v="Education administrators"/>
    <x v="0"/>
  </r>
  <r>
    <s v="9dd48d49-8ec1-e411-80cf-0050569f10c3"/>
    <x v="994"/>
    <d v="2020-08-28T15:51:56"/>
    <s v="UWS01462 - Non-Medical Prescribing"/>
    <x v="97"/>
    <s v="PT (Part time)"/>
    <s v=""/>
    <s v=""/>
    <x v="1"/>
    <s v="University of the West of Scotland"/>
    <s v="University of the West of Scotland"/>
    <s v="Education administrators"/>
    <x v="0"/>
  </r>
  <r>
    <s v="c5630549-5ce7-e811-8111-0050569f10c3"/>
    <x v="995"/>
    <d v="2019-08-23T11:08:24"/>
    <s v="UWS02112 - DipHE Operating Department Practice"/>
    <x v="32"/>
    <s v="DL (Distance learning)"/>
    <s v="Operating department practitioner"/>
    <s v=""/>
    <x v="0"/>
    <s v="University of the West of Scotland"/>
    <s v="University of the West of Scotland"/>
    <s v="Alex Stride"/>
    <x v="0"/>
  </r>
  <r>
    <s v="06c5b45a-9199-e911-812c-0050569f10c3"/>
    <x v="996"/>
    <d v="2020-07-02T13:03:47"/>
    <s v="UWS02217 - BSc Paramedic Science"/>
    <x v="190"/>
    <s v="FT (Full time)"/>
    <s v="Paramedic"/>
    <s v=""/>
    <x v="0"/>
    <s v="University of the West of Scotland"/>
    <s v="University of the West of Scotland"/>
    <s v="Ann Faulkner"/>
    <x v="0"/>
  </r>
  <r>
    <s v="8fd48d49-8ec1-e411-80cf-0050569f10c3"/>
    <x v="997"/>
    <d v="2020-06-16T12:19:23"/>
    <s v="WES01455 - BSc (Hons) Applied Biomedical Sciences"/>
    <x v="468"/>
    <s v="PT (Part time)"/>
    <s v="Biomedical scientist"/>
    <s v=""/>
    <x v="0"/>
    <s v="University of Westminster"/>
    <s v="University of Westminster"/>
    <s v="Education officers"/>
    <x v="0"/>
  </r>
  <r>
    <s v="9d046ce3-6cdc-e911-812d-0050569f10c3"/>
    <x v="998"/>
    <d v="2020-03-27T13:16:58"/>
    <s v="WES02256 - BSc (Hons) Applied Biomedical Science (Apprenticeship)"/>
    <x v="470"/>
    <s v="WBL (Work based learning)"/>
    <s v="Biomedical scientist"/>
    <s v=""/>
    <x v="0"/>
    <s v="University of Westminster"/>
    <s v="University of Westminster"/>
    <s v="Ann Faulkner"/>
    <x v="0"/>
  </r>
  <r>
    <s v="d97f840e-dfbf-e711-80f1-0050569f10c3"/>
    <x v="999"/>
    <d v="2020-01-27T14:28:02"/>
    <s v="WIN01919 - BSc (Hons) Physiotherapy"/>
    <x v="43"/>
    <s v="FT (Full time)"/>
    <s v="Physiotherapist"/>
    <s v=""/>
    <x v="0"/>
    <s v="University of Winchester"/>
    <s v="University of Winchester"/>
    <s v="Kristina Simakova"/>
    <x v="0"/>
  </r>
  <r>
    <s v="18ad8376-f0d9-e911-812d-0050569f10c3"/>
    <x v="1000"/>
    <d v="2020-04-22T13:25:24"/>
    <s v="WIN02245 - BSc (Hons) Nutrition and Dietetics"/>
    <x v="102"/>
    <s v="FT (Full time)"/>
    <s v="Dietitian"/>
    <s v=""/>
    <x v="0"/>
    <s v="University of Winchester"/>
    <s v="University of Winchester"/>
    <s v="Alex Stride"/>
    <x v="2"/>
  </r>
  <r>
    <s v="f5d48d49-8ec1-e411-80cf-0050569f10c3"/>
    <x v="1001"/>
    <d v="2020-07-13T15:12:43"/>
    <s v="WOL01506 - Professional Doctorate in Counselling Psychology (DcounsPsy)"/>
    <x v="471"/>
    <s v="PT (Part time)"/>
    <s v="Practitioner psychologist"/>
    <s v="Counselling psychologist"/>
    <x v="0"/>
    <s v="University of Wolverhampton"/>
    <s v="University of Wolverhampton"/>
    <s v="Education administrators"/>
    <x v="0"/>
  </r>
  <r>
    <s v="01d58d49-8ec1-e411-80cf-0050569f10c3"/>
    <x v="1002"/>
    <d v="2020-06-16T14:31:37"/>
    <s v="WOL01512 - Independent / Supplementary Non-Medical Prescribing (V300) "/>
    <x v="472"/>
    <s v="PT (Part time)"/>
    <s v=""/>
    <s v=""/>
    <x v="1"/>
    <s v="University of Wolverhampton"/>
    <s v="University of Wolverhampton"/>
    <s v="Education administrators"/>
    <x v="0"/>
  </r>
  <r>
    <s v="07d58d49-8ec1-e411-80cf-0050569f10c3"/>
    <x v="1003"/>
    <d v="2020-07-13T15:12:43"/>
    <s v="WOL01515 - Professional Doctorate in Counselling Psychology (DcounsPsy)"/>
    <x v="471"/>
    <s v="FT (Full time)"/>
    <s v="Practitioner psychologist"/>
    <s v="Counselling psychologist"/>
    <x v="0"/>
    <s v="University of Wolverhampton"/>
    <s v="University of Wolverhampton"/>
    <s v="Education administrators"/>
    <x v="0"/>
  </r>
  <r>
    <s v="11d58d49-8ec1-e411-80cf-0050569f10c3"/>
    <x v="1004"/>
    <d v="2020-05-18T09:17:28"/>
    <s v="WOL01520 - BSc (Hons) Applied Biomedical Science"/>
    <x v="0"/>
    <s v="FT (Full time)"/>
    <s v="Biomedical scientist"/>
    <s v=""/>
    <x v="0"/>
    <s v="University of Wolverhampton"/>
    <s v="University of Wolverhampton"/>
    <s v="Education administrators"/>
    <x v="0"/>
  </r>
  <r>
    <s v="13d58d49-8ec1-e411-80cf-0050569f10c3"/>
    <x v="1005"/>
    <d v="2020-06-16T14:31:37"/>
    <s v="WOL01521 - Independent / Supplementary Non-Medical Prescribing (V300) "/>
    <x v="472"/>
    <s v="PT (Part time)"/>
    <s v=""/>
    <s v=""/>
    <x v="2"/>
    <s v="University of Wolverhampton"/>
    <s v="University of Wolverhampton"/>
    <s v="Education administrators"/>
    <x v="0"/>
  </r>
  <r>
    <s v="1ef598f3-cb5a-e511-80d1-0050569f10c3"/>
    <x v="1006"/>
    <d v="2020-07-31T12:25:25"/>
    <s v="WOL01627 - BSc (Hons) Paramedic Science"/>
    <x v="11"/>
    <s v="FT (Full time)"/>
    <s v="Paramedic"/>
    <s v=""/>
    <x v="0"/>
    <s v="University of Wolverhampton"/>
    <s v="University of Wolverhampton"/>
    <s v="John Archibald"/>
    <x v="0"/>
  </r>
  <r>
    <s v="aa160c04-b271-e511-80d5-0050569f10c3"/>
    <x v="1007"/>
    <d v="2020-06-22T18:18:03"/>
    <s v="WOL01637 - BSc (Hons) Physiotherapy"/>
    <x v="43"/>
    <s v="FT (Full time)"/>
    <s v="Physiotherapist"/>
    <s v=""/>
    <x v="0"/>
    <s v="University of Wolverhampton"/>
    <s v="University of Wolverhampton"/>
    <s v="Aveen Croash"/>
    <x v="0"/>
  </r>
  <r>
    <s v="53eeaa77-dfdd-e911-812d-0050569f10c3"/>
    <x v="1008"/>
    <d v="2020-06-16T14:31:37"/>
    <s v="WOL02259 - Independent / Supplementary Non-Medical Prescribing (V300) Level 7 "/>
    <x v="473"/>
    <s v="PT (Part time)"/>
    <s v=""/>
    <s v=""/>
    <x v="1"/>
    <s v="University of Wolverhampton"/>
    <s v="University of Wolverhampton"/>
    <s v="Alex Stride"/>
    <x v="0"/>
  </r>
  <r>
    <s v="94da7575-923e-ea11-8135-0050569f10c3"/>
    <x v="1009"/>
    <d v="2020-07-29T09:52:20"/>
    <s v="WOL02327 - BSc (Hons) Occupational Therapy"/>
    <x v="42"/>
    <s v="FT (Full time)"/>
    <s v="Occupational therapist"/>
    <s v=""/>
    <x v="0"/>
    <s v="University of Wolverhampton"/>
    <s v="University of Wolverhampton"/>
    <s v="Ann Faulkner"/>
    <x v="2"/>
  </r>
  <r>
    <s v="774c53db-923e-ea11-8135-0050569f10c3"/>
    <x v="1010"/>
    <d v="2020-08-19T14:55:51"/>
    <s v="WOL02328-BSc (Hons) Occupational Therapy (Integrated Degree) Apprenticeship"/>
    <x v="474"/>
    <s v="FT (Full time)"/>
    <s v="Occupational therapist"/>
    <s v=""/>
    <x v="0"/>
    <s v="University of Wolverhampton"/>
    <s v="University of Wolverhampton"/>
    <s v="Ann Faulkner"/>
    <x v="2"/>
  </r>
  <r>
    <s v="9c528d6d-92bf-ea11-813d-0050569f10c3"/>
    <x v="1011"/>
    <d v="2020-08-20T14:53:28"/>
    <s v="WOL02379 - BSc (Hons) Podiatry"/>
    <x v="50"/>
    <s v="FT (Full time)"/>
    <s v="Chiropodist / podiatrist"/>
    <s v=""/>
    <x v="3"/>
    <s v="University of Wolverhampton"/>
    <s v="University of Wolverhampton"/>
    <s v="Patrick Armsby"/>
    <x v="2"/>
  </r>
  <r>
    <s v="9d2968da-8dc1-e411-80cf-0050569f10c3"/>
    <x v="1012"/>
    <d v="2020-08-11T11:16:59"/>
    <s v="WOR00162 - BSc (Hons) Physiotherapy"/>
    <x v="43"/>
    <s v="FT (Full time)"/>
    <s v="Physiotherapist"/>
    <s v=""/>
    <x v="0"/>
    <s v="University of Worcester"/>
    <s v="University of Worcester"/>
    <s v="Education officers"/>
    <x v="0"/>
  </r>
  <r>
    <s v="a32968da-8dc1-e411-80cf-0050569f10c3"/>
    <x v="1013"/>
    <d v="2020-01-21T12:47:55"/>
    <s v="WOR00165 - BSc (Hons) Occupational Therapy"/>
    <x v="42"/>
    <s v="FT (Full time)"/>
    <s v="Occupational therapist"/>
    <s v=""/>
    <x v="0"/>
    <s v="University of Worcester"/>
    <s v="University of Worcester"/>
    <s v="Education officers"/>
    <x v="0"/>
  </r>
  <r>
    <s v="17d58d49-8ec1-e411-80cf-0050569f10c3"/>
    <x v="1014"/>
    <d v="2019-12-11T10:13:55"/>
    <s v="WOR01523 - FdSc Paramedic Science"/>
    <x v="299"/>
    <s v="FT (Full time)"/>
    <s v="Paramedic"/>
    <s v=""/>
    <x v="0"/>
    <s v="University of Worcester"/>
    <s v="University of Worcester"/>
    <s v="Education officers"/>
    <x v="1"/>
  </r>
  <r>
    <s v="23d58d49-8ec1-e411-80cf-0050569f10c3"/>
    <x v="1015"/>
    <d v="2020-02-04T10:50:49"/>
    <s v="WOR01529 - V300 Non-Medical (Independent and Supplementary) Prescribing Programme"/>
    <x v="475"/>
    <s v="PT (Part time)"/>
    <s v=""/>
    <s v=""/>
    <x v="1"/>
    <s v="University of Worcester"/>
    <s v="University of Worcester"/>
    <s v="Education officers"/>
    <x v="0"/>
  </r>
  <r>
    <s v="6f560a1c-ac19-e511-80d0-0050569f10c3"/>
    <x v="1016"/>
    <d v="2020-07-16T10:21:38"/>
    <s v="WOR01604 - FdSc Paramedic Science (Tech to Para)"/>
    <x v="476"/>
    <s v="FT (Full time)"/>
    <s v="Paramedic"/>
    <s v=""/>
    <x v="0"/>
    <s v="University of Worcester"/>
    <s v="University of Worcester"/>
    <s v="Aveen Croash"/>
    <x v="1"/>
  </r>
  <r>
    <s v="26b0879e-74ad-e611-80e6-0050569f10c3"/>
    <x v="1017"/>
    <d v="2019-12-11T10:13:55"/>
    <s v="WOR01773 - BSc (Hons) Paramedic Science"/>
    <x v="11"/>
    <s v="FT (Full time)"/>
    <s v="Paramedic"/>
    <s v=""/>
    <x v="0"/>
    <s v="University of Worcester"/>
    <s v="University of Worcester"/>
    <s v="Kristina Simakova"/>
    <x v="0"/>
  </r>
  <r>
    <s v="f766feae-3cbc-ea11-813d-0050569f10c3"/>
    <x v="1018"/>
    <d v="2020-07-02T12:51:04"/>
    <s v="WOR02376 - BSc (Hons) Paramedic Sciences (Direct entry)"/>
    <x v="477"/>
    <s v="FT (Full time)"/>
    <s v="Paramedic"/>
    <s v=""/>
    <x v="0"/>
    <s v="University of Worcester"/>
    <s v="University of Worcester"/>
    <s v="Ann Faulkner"/>
    <x v="2"/>
  </r>
  <r>
    <s v="f10d9385-3dbc-ea11-813d-0050569f10c3"/>
    <x v="1019"/>
    <d v="2020-07-02T12:51:04"/>
    <s v="WOR02377 - BSc (Hons) Paramedic Sciences (with foundation year)"/>
    <x v="478"/>
    <s v="FT (Full time)"/>
    <s v="Paramedic"/>
    <s v=""/>
    <x v="0"/>
    <s v="University of Worcester"/>
    <s v="University of Worcester"/>
    <s v="Ann Faulkner"/>
    <x v="2"/>
  </r>
  <r>
    <s v="6377c201-3ebc-ea11-813d-0050569f10c3"/>
    <x v="1020"/>
    <d v="2020-07-02T12:51:04"/>
    <s v="WOR02378 - BSc (Hons) Paramedic Sciences (Apprenticeship)"/>
    <x v="479"/>
    <s v="PT (Part time)"/>
    <s v="Paramedic"/>
    <s v=""/>
    <x v="0"/>
    <s v="University of Worcester"/>
    <s v="University of Worcester"/>
    <s v="Ann Faulkner"/>
    <x v="2"/>
  </r>
  <r>
    <s v="c91bb73c-10e9-ea11-813e-0050569f10c3"/>
    <x v="1021"/>
    <d v="2020-09-01T08:19:01"/>
    <s v="WOR02402 - MSc (Pre-registration) Physiotherapy"/>
    <x v="480"/>
    <s v="FTA (Full time accelerated)"/>
    <s v="Physiotherapist"/>
    <s v=""/>
    <x v="0"/>
    <s v="University of Worcester"/>
    <s v="University of Worcester"/>
    <s v="Sagitta Fernando"/>
    <x v="2"/>
  </r>
  <r>
    <s v="72c3cecd-10e9-ea11-813e-0050569f10c3"/>
    <x v="1022"/>
    <d v="2020-09-01T08:19:01"/>
    <s v="WOR02403 - MSc (Pre-registration) Occupational Therapy"/>
    <x v="481"/>
    <s v="FTA (Full time accelerated)"/>
    <s v="Occupational therapist"/>
    <s v=""/>
    <x v="0"/>
    <s v="University of Worcester"/>
    <s v="University of Worcester"/>
    <s v="Sagitta Fernando"/>
    <x v="2"/>
  </r>
  <r>
    <s v="096a8e43-8ec1-e411-80cf-0050569f10c3"/>
    <x v="1023"/>
    <d v="2020-07-09T15:31:07"/>
    <s v="YOR01414 - Supplementary Prescriber (Level 7)"/>
    <x v="482"/>
    <s v="PT (Part time)"/>
    <s v=""/>
    <s v=""/>
    <x v="2"/>
    <s v="University of York"/>
    <s v="University of York"/>
    <s v="Education officers"/>
    <x v="0"/>
  </r>
  <r>
    <s v="2bd58d49-8ec1-e411-80cf-0050569f10c3"/>
    <x v="1024"/>
    <d v="2020-07-09T15:31:07"/>
    <s v="YOR01533 - Independent and Supplementary Prescribing for Nurses, Midwives and AHPs Level 6"/>
    <x v="483"/>
    <s v="PT (Part time)"/>
    <s v=""/>
    <s v=""/>
    <x v="1"/>
    <s v="University of York"/>
    <s v="University of York"/>
    <s v="Education officers"/>
    <x v="0"/>
  </r>
  <r>
    <s v="2dd58d49-8ec1-e411-80cf-0050569f10c3"/>
    <x v="1025"/>
    <d v="2020-07-09T15:31:07"/>
    <s v="YOR01534 - Independent and Supplementary Prescribing for Nurses, Midwives and AHPs Level 7"/>
    <x v="484"/>
    <s v="PT (Part time)"/>
    <s v=""/>
    <s v=""/>
    <x v="1"/>
    <s v="University of York"/>
    <s v="University of York"/>
    <s v="Education officers"/>
    <x v="0"/>
  </r>
  <r>
    <s v="0319864f-8ec1-e411-80cf-0050569f10c3"/>
    <x v="1026"/>
    <d v="2020-07-09T15:31:07"/>
    <s v="YOR01539 - Supplementary Prescriber (Level 6)"/>
    <x v="485"/>
    <s v="PT (Part time)"/>
    <s v=""/>
    <s v=""/>
    <x v="2"/>
    <s v="University of York"/>
    <s v="University of York"/>
    <s v="Education officers"/>
    <x v="0"/>
  </r>
  <r>
    <s v="0519864f-8ec1-e411-80cf-0050569f10c3"/>
    <x v="1027"/>
    <d v="2018-08-29T16:18:54"/>
    <s v="YSJ01540 - BHSc (Hons) Occupational Therapy"/>
    <x v="486"/>
    <s v="PT (Part time)"/>
    <s v="Occupational therapist"/>
    <s v=""/>
    <x v="0"/>
    <s v="York St John University"/>
    <s v="York St John University"/>
    <s v="Education officers"/>
    <x v="1"/>
  </r>
  <r>
    <s v="0919864f-8ec1-e411-80cf-0050569f10c3"/>
    <x v="1028"/>
    <d v="2020-02-14T17:12:17"/>
    <s v="YSJ01542 - BSc (Hons) Occupational Therapy "/>
    <x v="42"/>
    <s v="FT (Full time)"/>
    <s v="Occupational therapist"/>
    <s v=""/>
    <x v="0"/>
    <s v="York St John University"/>
    <s v="York St John University"/>
    <s v="Education officers"/>
    <x v="0"/>
  </r>
  <r>
    <s v="0b19864f-8ec1-e411-80cf-0050569f10c3"/>
    <x v="1029"/>
    <d v="2020-03-05T09:25:41"/>
    <s v="YSJ01543 - BSc (Hons) Physiotherapy "/>
    <x v="43"/>
    <s v="FT (Full time)"/>
    <s v="Physiotherapist"/>
    <s v=""/>
    <x v="0"/>
    <s v="York St John University"/>
    <s v="York St John University"/>
    <s v="Education officers"/>
    <x v="0"/>
  </r>
  <r>
    <s v="0d19864f-8ec1-e411-80cf-0050569f10c3"/>
    <x v="1030"/>
    <d v="2020-07-03T13:57:16"/>
    <s v="YSJ01544 - MSc Physiotherapy (Pre registration)"/>
    <x v="171"/>
    <s v="FT (Full time)"/>
    <s v="Physiotherapist"/>
    <s v=""/>
    <x v="0"/>
    <s v="York St John University"/>
    <s v="York St John University"/>
    <s v="Education officers"/>
    <x v="0"/>
  </r>
  <r>
    <s v="6c00bd21-d248-e611-80e2-0050569f10c3"/>
    <x v="1031"/>
    <d v="2020-02-14T17:12:17"/>
    <s v="YSJ01730 - MSc Occupational Therapy (Pre-registration)"/>
    <x v="81"/>
    <s v="FTA (Full time accelerated)"/>
    <s v="Occupational therapist"/>
    <s v=""/>
    <x v="0"/>
    <s v="York St John University"/>
    <s v="York St John University"/>
    <s v="Kristina Simakova"/>
    <x v="0"/>
  </r>
  <r>
    <s v="a125e1dc-8170-e811-8102-0050569f10c3"/>
    <x v="1032"/>
    <d v="2019-09-03T13:00:40"/>
    <s v="YSJ02053 - Doctorate of Counselling Psychology (DCounsPsy)"/>
    <x v="487"/>
    <s v="FT (Full time)"/>
    <s v="Practitioner psychologist"/>
    <s v="Counselling psychologist"/>
    <x v="0"/>
    <s v="York St John University"/>
    <s v="York St John University"/>
    <s v="Ann Faulkner"/>
    <x v="0"/>
  </r>
  <r>
    <s v="afaa2af2-1cda-e911-812d-0050569f10c3"/>
    <x v="1033"/>
    <d v="2020-02-10T11:59:08"/>
    <s v="YSJ02246 - BSc (Hons) Physiotherapy"/>
    <x v="43"/>
    <s v="PT (Part time)"/>
    <s v="Physiotherapist"/>
    <s v=""/>
    <x v="0"/>
    <s v="York St John University"/>
    <s v="York St John University"/>
    <s v="Ann Faulkner"/>
    <x v="0"/>
  </r>
  <r>
    <s v="e8143066-6c52-ea11-8137-0050569f10c3"/>
    <x v="1034"/>
    <d v="2020-08-24T16:53:40"/>
    <s v="YSJ02337 - MSc Physiotherapy (Pre registration)"/>
    <x v="171"/>
    <s v="PT (Part time)"/>
    <s v="Physiotherapist"/>
    <s v=""/>
    <x v="0"/>
    <s v="York St John University"/>
    <s v="York St John University"/>
    <s v="Ann Faulkner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D5:E17" firstHeaderRow="1" firstDataRow="1" firstDataCol="1" rowPageCount="1" colPageCount="1"/>
  <pivotFields count="13">
    <pivotField dataField="1" showAll="0"/>
    <pivotField axis="axisRow" showAll="0">
      <items count="1036">
        <item x="474"/>
        <item x="354"/>
        <item x="736"/>
        <item x="749"/>
        <item x="219"/>
        <item x="91"/>
        <item x="69"/>
        <item x="346"/>
        <item x="968"/>
        <item x="200"/>
        <item x="175"/>
        <item x="1014"/>
        <item x="333"/>
        <item x="365"/>
        <item x="280"/>
        <item x="611"/>
        <item x="326"/>
        <item x="372"/>
        <item x="819"/>
        <item x="932"/>
        <item x="20"/>
        <item x="276"/>
        <item x="922"/>
        <item x="845"/>
        <item x="1024"/>
        <item x="764"/>
        <item x="840"/>
        <item x="796"/>
        <item x="382"/>
        <item x="507"/>
        <item x="944"/>
        <item x="876"/>
        <item x="917"/>
        <item x="150"/>
        <item x="726"/>
        <item x="656"/>
        <item x="309"/>
        <item x="906"/>
        <item x="991"/>
        <item x="92"/>
        <item x="604"/>
        <item x="601"/>
        <item x="761"/>
        <item x="542"/>
        <item x="143"/>
        <item x="636"/>
        <item x="839"/>
        <item x="93"/>
        <item x="74"/>
        <item x="648"/>
        <item x="874"/>
        <item x="516"/>
        <item x="741"/>
        <item x="750"/>
        <item x="279"/>
        <item x="179"/>
        <item x="233"/>
        <item x="544"/>
        <item x="302"/>
        <item x="890"/>
        <item x="422"/>
        <item x="136"/>
        <item x="597"/>
        <item x="815"/>
        <item x="520"/>
        <item x="281"/>
        <item x="159"/>
        <item x="307"/>
        <item x="495"/>
        <item x="995"/>
        <item x="39"/>
        <item x="935"/>
        <item x="940"/>
        <item x="300"/>
        <item x="78"/>
        <item x="731"/>
        <item x="161"/>
        <item x="57"/>
        <item x="55"/>
        <item x="344"/>
        <item x="823"/>
        <item x="34"/>
        <item x="958"/>
        <item x="123"/>
        <item x="427"/>
        <item x="1019"/>
        <item x="568"/>
        <item x="324"/>
        <item x="111"/>
        <item x="972"/>
        <item x="101"/>
        <item x="147"/>
        <item x="414"/>
        <item x="567"/>
        <item x="465"/>
        <item x="500"/>
        <item x="203"/>
        <item x="377"/>
        <item x="925"/>
        <item x="859"/>
        <item x="396"/>
        <item x="19"/>
        <item x="428"/>
        <item x="671"/>
        <item x="328"/>
        <item x="753"/>
        <item x="807"/>
        <item x="713"/>
        <item x="813"/>
        <item x="860"/>
        <item x="858"/>
        <item x="788"/>
        <item x="806"/>
        <item x="310"/>
        <item x="783"/>
        <item x="28"/>
        <item x="725"/>
        <item x="71"/>
        <item x="342"/>
        <item x="89"/>
        <item x="378"/>
        <item x="510"/>
        <item x="661"/>
        <item x="993"/>
        <item x="933"/>
        <item x="410"/>
        <item x="294"/>
        <item x="482"/>
        <item x="322"/>
        <item x="168"/>
        <item x="546"/>
        <item x="865"/>
        <item x="745"/>
        <item x="41"/>
        <item x="825"/>
        <item x="786"/>
        <item x="122"/>
        <item x="374"/>
        <item x="291"/>
        <item x="570"/>
        <item x="155"/>
        <item x="754"/>
        <item x="960"/>
        <item x="878"/>
        <item x="415"/>
        <item x="602"/>
        <item x="259"/>
        <item x="63"/>
        <item x="550"/>
        <item x="421"/>
        <item x="356"/>
        <item x="692"/>
        <item x="49"/>
        <item x="626"/>
        <item x="133"/>
        <item x="724"/>
        <item x="185"/>
        <item x="272"/>
        <item x="628"/>
        <item x="854"/>
        <item x="574"/>
        <item x="629"/>
        <item x="400"/>
        <item x="686"/>
        <item x="763"/>
        <item x="974"/>
        <item x="514"/>
        <item x="46"/>
        <item x="704"/>
        <item x="198"/>
        <item x="791"/>
        <item x="263"/>
        <item x="623"/>
        <item x="113"/>
        <item x="87"/>
        <item x="936"/>
        <item x="939"/>
        <item x="139"/>
        <item x="316"/>
        <item x="541"/>
        <item x="496"/>
        <item x="261"/>
        <item x="85"/>
        <item x="503"/>
        <item x="330"/>
        <item x="129"/>
        <item x="152"/>
        <item x="351"/>
        <item x="1009"/>
        <item x="635"/>
        <item x="782"/>
        <item x="389"/>
        <item x="90"/>
        <item x="707"/>
        <item x="688"/>
        <item x="466"/>
        <item x="835"/>
        <item x="517"/>
        <item x="941"/>
        <item x="551"/>
        <item x="531"/>
        <item x="630"/>
        <item x="742"/>
        <item x="397"/>
        <item x="559"/>
        <item x="178"/>
        <item x="0"/>
        <item x="489"/>
        <item x="274"/>
        <item x="440"/>
        <item x="831"/>
        <item x="240"/>
        <item x="423"/>
        <item x="249"/>
        <item x="27"/>
        <item x="469"/>
        <item x="393"/>
        <item x="486"/>
        <item x="801"/>
        <item x="334"/>
        <item x="1033"/>
        <item x="709"/>
        <item x="697"/>
        <item x="44"/>
        <item x="205"/>
        <item x="485"/>
        <item x="810"/>
        <item x="576"/>
        <item x="908"/>
        <item x="56"/>
        <item x="895"/>
        <item x="216"/>
        <item x="361"/>
        <item x="689"/>
        <item x="142"/>
        <item x="435"/>
        <item x="471"/>
        <item x="555"/>
        <item x="109"/>
        <item x="870"/>
        <item x="843"/>
        <item x="99"/>
        <item x="353"/>
        <item x="766"/>
        <item x="226"/>
        <item x="637"/>
        <item x="193"/>
        <item x="134"/>
        <item x="882"/>
        <item x="119"/>
        <item x="955"/>
        <item x="239"/>
        <item x="299"/>
        <item x="990"/>
        <item x="10"/>
        <item x="15"/>
        <item x="80"/>
        <item x="60"/>
        <item x="477"/>
        <item x="229"/>
        <item x="757"/>
        <item x="735"/>
        <item x="13"/>
        <item x="210"/>
        <item x="4"/>
        <item x="45"/>
        <item x="663"/>
        <item x="899"/>
        <item x="430"/>
        <item x="631"/>
        <item x="644"/>
        <item x="982"/>
        <item x="103"/>
        <item x="535"/>
        <item x="48"/>
        <item x="538"/>
        <item x="473"/>
        <item x="212"/>
        <item x="918"/>
        <item x="842"/>
        <item x="643"/>
        <item x="849"/>
        <item x="919"/>
        <item x="714"/>
        <item x="252"/>
        <item x="666"/>
        <item x="434"/>
        <item x="186"/>
        <item x="583"/>
        <item x="729"/>
        <item x="599"/>
        <item x="543"/>
        <item x="596"/>
        <item x="379"/>
        <item x="436"/>
        <item x="118"/>
        <item x="622"/>
        <item x="619"/>
        <item x="669"/>
        <item x="297"/>
        <item x="443"/>
        <item x="236"/>
        <item x="649"/>
        <item x="470"/>
        <item x="223"/>
        <item x="88"/>
        <item x="781"/>
        <item x="790"/>
        <item x="723"/>
        <item x="946"/>
        <item x="499"/>
        <item x="539"/>
        <item x="952"/>
        <item x="31"/>
        <item x="915"/>
        <item x="114"/>
        <item x="268"/>
        <item x="408"/>
        <item x="468"/>
        <item x="1013"/>
        <item x="37"/>
        <item x="1030"/>
        <item x="657"/>
        <item x="975"/>
        <item x="459"/>
        <item x="149"/>
        <item x="9"/>
        <item x="887"/>
        <item x="894"/>
        <item x="16"/>
        <item x="163"/>
        <item x="367"/>
        <item x="296"/>
        <item x="187"/>
        <item x="329"/>
        <item x="29"/>
        <item x="784"/>
        <item x="677"/>
        <item x="867"/>
        <item x="799"/>
        <item x="999"/>
        <item x="879"/>
        <item x="953"/>
        <item x="893"/>
        <item x="497"/>
        <item x="312"/>
        <item x="144"/>
        <item x="318"/>
        <item x="424"/>
        <item x="66"/>
        <item x="727"/>
        <item x="872"/>
        <item x="609"/>
        <item x="234"/>
        <item x="96"/>
        <item x="978"/>
        <item x="598"/>
        <item x="981"/>
        <item x="616"/>
        <item x="490"/>
        <item x="97"/>
        <item x="352"/>
        <item x="776"/>
        <item x="1007"/>
        <item x="476"/>
        <item x="767"/>
        <item x="170"/>
        <item x="30"/>
        <item x="267"/>
        <item x="172"/>
        <item x="561"/>
        <item x="674"/>
        <item x="338"/>
        <item x="804"/>
        <item x="146"/>
        <item x="306"/>
        <item x="191"/>
        <item x="286"/>
        <item x="679"/>
        <item x="289"/>
        <item x="970"/>
        <item x="956"/>
        <item x="132"/>
        <item x="830"/>
        <item x="209"/>
        <item x="987"/>
        <item x="587"/>
        <item x="907"/>
        <item x="1003"/>
        <item x="954"/>
        <item x="43"/>
        <item x="1"/>
        <item x="376"/>
        <item x="633"/>
        <item x="553"/>
        <item x="584"/>
        <item x="591"/>
        <item x="699"/>
        <item x="774"/>
        <item x="857"/>
        <item x="107"/>
        <item x="705"/>
        <item x="564"/>
        <item x="336"/>
        <item x="271"/>
        <item x="949"/>
        <item x="620"/>
        <item x="992"/>
        <item x="1018"/>
        <item x="734"/>
        <item x="592"/>
        <item x="696"/>
        <item x="921"/>
        <item x="929"/>
        <item x="923"/>
        <item x="337"/>
        <item x="896"/>
        <item x="563"/>
        <item x="523"/>
        <item x="493"/>
        <item x="756"/>
        <item x="822"/>
        <item x="912"/>
        <item x="425"/>
        <item x="533"/>
        <item x="662"/>
        <item x="225"/>
        <item x="345"/>
        <item x="552"/>
        <item x="426"/>
        <item x="787"/>
        <item x="748"/>
        <item x="463"/>
        <item x="117"/>
        <item x="449"/>
        <item x="653"/>
        <item x="1020"/>
        <item x="916"/>
        <item x="856"/>
        <item x="618"/>
        <item x="487"/>
        <item x="659"/>
        <item x="220"/>
        <item x="612"/>
        <item x="38"/>
        <item x="560"/>
        <item x="108"/>
        <item x="227"/>
        <item x="751"/>
        <item x="645"/>
        <item x="549"/>
        <item x="928"/>
        <item x="75"/>
        <item x="189"/>
        <item x="454"/>
        <item x="418"/>
        <item x="877"/>
        <item x="848"/>
        <item x="852"/>
        <item x="817"/>
        <item x="323"/>
        <item x="197"/>
        <item x="557"/>
        <item x="969"/>
        <item x="293"/>
        <item x="325"/>
        <item x="868"/>
        <item x="441"/>
        <item x="42"/>
        <item x="528"/>
        <item x="864"/>
        <item x="937"/>
        <item x="22"/>
        <item x="84"/>
        <item x="254"/>
        <item x="475"/>
        <item x="778"/>
        <item x="347"/>
        <item x="1022"/>
        <item x="641"/>
        <item x="190"/>
        <item x="534"/>
        <item x="86"/>
        <item x="647"/>
        <item x="694"/>
        <item x="979"/>
        <item x="581"/>
        <item x="504"/>
        <item x="536"/>
        <item x="1017"/>
        <item x="911"/>
        <item x="398"/>
        <item x="341"/>
        <item x="399"/>
        <item x="519"/>
        <item x="1032"/>
        <item x="433"/>
        <item x="314"/>
        <item x="866"/>
        <item x="617"/>
        <item x="362"/>
        <item x="166"/>
        <item x="913"/>
        <item x="579"/>
        <item x="586"/>
        <item x="407"/>
        <item x="902"/>
        <item x="771"/>
        <item x="282"/>
        <item x="411"/>
        <item x="695"/>
        <item x="665"/>
        <item x="247"/>
        <item x="554"/>
        <item x="826"/>
        <item x="846"/>
        <item x="195"/>
        <item x="464"/>
        <item x="984"/>
        <item x="977"/>
        <item x="962"/>
        <item x="700"/>
        <item x="691"/>
        <item x="758"/>
        <item x="245"/>
        <item x="35"/>
        <item x="391"/>
        <item x="124"/>
        <item x="112"/>
        <item x="202"/>
        <item x="951"/>
        <item x="989"/>
        <item x="934"/>
        <item x="355"/>
        <item x="914"/>
        <item x="818"/>
        <item x="215"/>
        <item x="841"/>
        <item x="967"/>
        <item x="768"/>
        <item x="513"/>
        <item x="308"/>
        <item x="265"/>
        <item x="1000"/>
        <item x="996"/>
        <item x="335"/>
        <item x="194"/>
        <item x="744"/>
        <item x="266"/>
        <item x="924"/>
        <item x="971"/>
        <item x="288"/>
        <item x="964"/>
        <item x="33"/>
        <item x="608"/>
        <item x="164"/>
        <item x="153"/>
        <item x="512"/>
        <item x="392"/>
        <item x="384"/>
        <item x="797"/>
        <item x="18"/>
        <item x="315"/>
        <item x="809"/>
        <item x="273"/>
        <item x="650"/>
        <item x="199"/>
        <item x="927"/>
        <item x="998"/>
        <item x="275"/>
        <item x="366"/>
        <item x="885"/>
        <item x="32"/>
        <item x="833"/>
        <item x="264"/>
        <item x="829"/>
        <item x="230"/>
        <item x="290"/>
        <item x="442"/>
        <item x="447"/>
        <item x="615"/>
        <item x="900"/>
        <item x="364"/>
        <item x="820"/>
        <item x="61"/>
        <item x="739"/>
        <item x="481"/>
        <item x="287"/>
        <item x="770"/>
        <item x="332"/>
        <item x="904"/>
        <item x="973"/>
        <item x="838"/>
        <item x="59"/>
        <item x="578"/>
        <item x="154"/>
        <item x="125"/>
        <item x="232"/>
        <item x="652"/>
        <item x="498"/>
        <item x="950"/>
        <item x="660"/>
        <item x="207"/>
        <item x="5"/>
        <item x="58"/>
        <item x="417"/>
        <item x="403"/>
        <item x="157"/>
        <item x="460"/>
        <item x="522"/>
        <item x="450"/>
        <item x="457"/>
        <item x="717"/>
        <item x="401"/>
        <item x="794"/>
        <item x="571"/>
        <item x="808"/>
        <item x="773"/>
        <item x="685"/>
        <item x="448"/>
        <item x="8"/>
        <item x="432"/>
        <item x="383"/>
        <item x="1023"/>
        <item x="455"/>
        <item x="861"/>
        <item x="777"/>
        <item x="728"/>
        <item x="948"/>
        <item x="491"/>
        <item x="395"/>
        <item x="224"/>
        <item x="672"/>
        <item x="162"/>
        <item x="851"/>
        <item x="789"/>
        <item x="292"/>
        <item x="1010"/>
        <item x="192"/>
        <item x="676"/>
        <item x="284"/>
        <item x="603"/>
        <item x="980"/>
        <item x="81"/>
        <item x="577"/>
        <item x="488"/>
        <item x="298"/>
        <item x="747"/>
        <item x="655"/>
        <item x="600"/>
        <item x="884"/>
        <item x="222"/>
        <item x="479"/>
        <item x="23"/>
        <item x="72"/>
        <item x="595"/>
        <item x="452"/>
        <item x="562"/>
        <item x="165"/>
        <item x="525"/>
        <item x="167"/>
        <item x="712"/>
        <item x="295"/>
        <item x="131"/>
        <item x="1029"/>
        <item x="110"/>
        <item x="1026"/>
        <item x="702"/>
        <item x="719"/>
        <item x="177"/>
        <item x="184"/>
        <item x="317"/>
        <item x="945"/>
        <item x="67"/>
        <item x="244"/>
        <item x="573"/>
        <item x="720"/>
        <item x="484"/>
        <item x="453"/>
        <item x="814"/>
        <item x="320"/>
        <item x="174"/>
        <item x="349"/>
        <item x="693"/>
        <item x="897"/>
        <item x="853"/>
        <item x="502"/>
        <item x="359"/>
        <item x="798"/>
        <item x="446"/>
        <item x="257"/>
        <item x="1001"/>
        <item x="278"/>
        <item x="116"/>
        <item x="221"/>
        <item x="886"/>
        <item x="625"/>
        <item x="402"/>
        <item x="182"/>
        <item x="732"/>
        <item x="683"/>
        <item x="169"/>
        <item x="634"/>
        <item x="160"/>
        <item x="760"/>
        <item x="115"/>
        <item x="506"/>
        <item x="832"/>
        <item x="311"/>
        <item x="26"/>
        <item x="605"/>
        <item x="673"/>
        <item x="188"/>
        <item x="256"/>
        <item x="743"/>
        <item x="7"/>
        <item x="738"/>
        <item x="73"/>
        <item x="515"/>
        <item x="812"/>
        <item x="340"/>
        <item x="775"/>
        <item x="901"/>
        <item x="429"/>
        <item x="1011"/>
        <item x="445"/>
        <item x="639"/>
        <item x="785"/>
        <item x="235"/>
        <item x="594"/>
        <item x="905"/>
        <item x="844"/>
        <item x="1002"/>
        <item x="206"/>
        <item x="737"/>
        <item x="690"/>
        <item x="390"/>
        <item x="703"/>
        <item x="903"/>
        <item x="684"/>
        <item x="360"/>
        <item x="12"/>
        <item x="957"/>
        <item x="920"/>
        <item x="1005"/>
        <item x="412"/>
        <item x="183"/>
        <item x="947"/>
        <item x="321"/>
        <item x="718"/>
        <item x="888"/>
        <item x="1004"/>
        <item x="327"/>
        <item x="11"/>
        <item x="242"/>
        <item x="50"/>
        <item x="529"/>
        <item x="638"/>
        <item x="942"/>
        <item x="537"/>
        <item x="461"/>
        <item x="708"/>
        <item x="350"/>
        <item x="243"/>
        <item x="811"/>
        <item x="624"/>
        <item x="394"/>
        <item x="127"/>
        <item x="759"/>
        <item x="79"/>
        <item x="120"/>
        <item x="795"/>
        <item x="746"/>
        <item x="478"/>
        <item x="238"/>
        <item x="680"/>
        <item x="976"/>
        <item x="802"/>
        <item x="228"/>
        <item x="369"/>
        <item x="706"/>
        <item x="467"/>
        <item x="404"/>
        <item x="792"/>
        <item x="632"/>
        <item x="385"/>
        <item x="614"/>
        <item x="642"/>
        <item x="1016"/>
        <item x="1021"/>
        <item x="17"/>
        <item x="545"/>
        <item x="1034"/>
        <item x="451"/>
        <item x="847"/>
        <item x="285"/>
        <item x="779"/>
        <item x="762"/>
        <item x="862"/>
        <item x="363"/>
        <item x="386"/>
        <item x="532"/>
        <item x="70"/>
        <item x="181"/>
        <item x="508"/>
        <item x="255"/>
        <item x="965"/>
        <item x="565"/>
        <item x="733"/>
        <item x="585"/>
        <item x="250"/>
        <item x="959"/>
        <item x="988"/>
        <item x="126"/>
        <item x="196"/>
        <item x="698"/>
        <item x="218"/>
        <item x="65"/>
        <item x="566"/>
        <item x="381"/>
        <item x="180"/>
        <item x="834"/>
        <item x="24"/>
        <item x="816"/>
        <item x="483"/>
        <item x="640"/>
        <item x="444"/>
        <item x="752"/>
        <item x="176"/>
        <item x="588"/>
        <item x="966"/>
        <item x="62"/>
        <item x="380"/>
        <item x="606"/>
        <item x="269"/>
        <item x="95"/>
        <item x="828"/>
        <item x="582"/>
        <item x="675"/>
        <item x="1031"/>
        <item x="575"/>
        <item x="135"/>
        <item x="214"/>
        <item x="3"/>
        <item x="716"/>
        <item x="869"/>
        <item x="1027"/>
        <item x="511"/>
        <item x="627"/>
        <item x="141"/>
        <item x="687"/>
        <item x="472"/>
        <item x="800"/>
        <item x="201"/>
        <item x="420"/>
        <item x="961"/>
        <item x="983"/>
        <item x="963"/>
        <item x="303"/>
        <item x="997"/>
        <item x="54"/>
        <item x="593"/>
        <item x="419"/>
        <item x="1025"/>
        <item x="151"/>
        <item x="769"/>
        <item x="14"/>
        <item x="678"/>
        <item x="518"/>
        <item x="548"/>
        <item x="524"/>
        <item x="319"/>
        <item x="462"/>
        <item x="480"/>
        <item x="145"/>
        <item x="772"/>
        <item x="730"/>
        <item x="413"/>
        <item x="156"/>
        <item x="793"/>
        <item x="106"/>
        <item x="47"/>
        <item x="208"/>
        <item x="651"/>
        <item x="76"/>
        <item x="710"/>
        <item x="140"/>
        <item x="173"/>
        <item x="36"/>
        <item x="994"/>
        <item x="646"/>
        <item x="938"/>
        <item x="2"/>
        <item x="530"/>
        <item x="827"/>
        <item x="755"/>
        <item x="231"/>
        <item x="301"/>
        <item x="607"/>
        <item x="580"/>
        <item x="237"/>
        <item x="304"/>
        <item x="253"/>
        <item x="357"/>
        <item x="158"/>
        <item x="339"/>
        <item x="1028"/>
        <item x="331"/>
        <item x="409"/>
        <item x="105"/>
        <item x="121"/>
        <item x="558"/>
        <item x="527"/>
        <item x="803"/>
        <item x="370"/>
        <item x="348"/>
        <item x="667"/>
        <item x="373"/>
        <item x="909"/>
        <item x="213"/>
        <item x="6"/>
        <item x="526"/>
        <item x="171"/>
        <item x="53"/>
        <item x="416"/>
        <item x="128"/>
        <item x="270"/>
        <item x="821"/>
        <item x="505"/>
        <item x="148"/>
        <item x="658"/>
        <item x="431"/>
        <item x="77"/>
        <item x="130"/>
        <item x="492"/>
        <item x="621"/>
        <item x="1015"/>
        <item x="52"/>
        <item x="509"/>
        <item x="313"/>
        <item x="494"/>
        <item x="241"/>
        <item x="501"/>
        <item x="664"/>
        <item x="740"/>
        <item x="681"/>
        <item x="881"/>
        <item x="343"/>
        <item x="51"/>
        <item x="891"/>
        <item x="589"/>
        <item x="682"/>
        <item x="138"/>
        <item x="572"/>
        <item x="1006"/>
        <item x="892"/>
        <item x="277"/>
        <item x="871"/>
        <item x="40"/>
        <item x="283"/>
        <item x="850"/>
        <item x="102"/>
        <item x="837"/>
        <item x="94"/>
        <item x="98"/>
        <item x="910"/>
        <item x="875"/>
        <item x="701"/>
        <item x="437"/>
        <item x="670"/>
        <item x="368"/>
        <item x="521"/>
        <item x="246"/>
        <item x="883"/>
        <item x="931"/>
        <item x="986"/>
        <item x="387"/>
        <item x="438"/>
        <item x="258"/>
        <item x="863"/>
        <item x="985"/>
        <item x="439"/>
        <item x="715"/>
        <item x="371"/>
        <item x="722"/>
        <item x="82"/>
        <item x="305"/>
        <item x="137"/>
        <item x="721"/>
        <item x="358"/>
        <item x="64"/>
        <item x="25"/>
        <item x="260"/>
        <item x="456"/>
        <item x="824"/>
        <item x="556"/>
        <item x="711"/>
        <item x="805"/>
        <item x="375"/>
        <item x="880"/>
        <item x="100"/>
        <item x="388"/>
        <item x="898"/>
        <item x="1008"/>
        <item x="540"/>
        <item x="1012"/>
        <item x="613"/>
        <item x="780"/>
        <item x="68"/>
        <item x="930"/>
        <item x="765"/>
        <item x="104"/>
        <item x="21"/>
        <item x="654"/>
        <item x="458"/>
        <item x="889"/>
        <item x="83"/>
        <item x="211"/>
        <item x="590"/>
        <item x="217"/>
        <item x="668"/>
        <item x="569"/>
        <item x="547"/>
        <item x="248"/>
        <item x="406"/>
        <item x="251"/>
        <item x="610"/>
        <item x="873"/>
        <item x="943"/>
        <item x="926"/>
        <item x="836"/>
        <item x="855"/>
        <item x="262"/>
        <item x="405"/>
        <item x="204"/>
        <item t="default"/>
      </items>
    </pivotField>
    <pivotField numFmtId="22" showAll="0"/>
    <pivotField showAll="0"/>
    <pivotField showAll="0">
      <items count="489">
        <item x="108"/>
        <item x="469"/>
        <item x="8"/>
        <item x="9"/>
        <item x="425"/>
        <item x="426"/>
        <item x="220"/>
        <item x="221"/>
        <item x="44"/>
        <item x="328"/>
        <item x="210"/>
        <item x="377"/>
        <item x="486"/>
        <item x="382"/>
        <item x="380"/>
        <item x="0"/>
        <item x="273"/>
        <item x="470"/>
        <item x="292"/>
        <item x="468"/>
        <item x="465"/>
        <item x="391"/>
        <item x="450"/>
        <item x="169"/>
        <item x="181"/>
        <item x="21"/>
        <item x="432"/>
        <item x="82"/>
        <item x="92"/>
        <item x="326"/>
        <item x="126"/>
        <item x="130"/>
        <item x="249"/>
        <item x="110"/>
        <item x="17"/>
        <item x="321"/>
        <item x="114"/>
        <item x="317"/>
        <item x="116"/>
        <item x="402"/>
        <item x="117"/>
        <item x="318"/>
        <item x="118"/>
        <item x="208"/>
        <item x="70"/>
        <item x="71"/>
        <item x="72"/>
        <item x="73"/>
        <item x="458"/>
        <item x="463"/>
        <item x="405"/>
        <item x="406"/>
        <item x="407"/>
        <item x="408"/>
        <item x="245"/>
        <item x="267"/>
        <item x="268"/>
        <item x="269"/>
        <item x="270"/>
        <item x="157"/>
        <item x="120"/>
        <item x="409"/>
        <item x="111"/>
        <item x="294"/>
        <item x="404"/>
        <item x="410"/>
        <item x="179"/>
        <item x="102"/>
        <item x="414"/>
        <item x="42"/>
        <item x="209"/>
        <item x="300"/>
        <item x="79"/>
        <item x="431"/>
        <item x="351"/>
        <item x="384"/>
        <item x="474"/>
        <item x="122"/>
        <item x="443"/>
        <item x="445"/>
        <item x="15"/>
        <item x="54"/>
        <item x="429"/>
        <item x="16"/>
        <item x="311"/>
        <item x="258"/>
        <item x="168"/>
        <item x="428"/>
        <item x="55"/>
        <item x="150"/>
        <item x="204"/>
        <item x="205"/>
        <item x="193"/>
        <item x="396"/>
        <item x="397"/>
        <item x="96"/>
        <item x="11"/>
        <item x="144"/>
        <item x="145"/>
        <item x="148"/>
        <item x="143"/>
        <item x="147"/>
        <item x="146"/>
        <item x="216"/>
        <item x="375"/>
        <item x="203"/>
        <item x="398"/>
        <item x="479"/>
        <item x="477"/>
        <item x="478"/>
        <item x="158"/>
        <item x="161"/>
        <item x="43"/>
        <item x="430"/>
        <item x="218"/>
        <item x="230"/>
        <item x="372"/>
        <item x="86"/>
        <item x="50"/>
        <item x="80"/>
        <item x="324"/>
        <item x="446"/>
        <item x="369"/>
        <item x="265"/>
        <item x="4"/>
        <item x="3"/>
        <item x="345"/>
        <item x="347"/>
        <item x="33"/>
        <item x="91"/>
        <item x="401"/>
        <item x="286"/>
        <item x="34"/>
        <item x="175"/>
        <item x="176"/>
        <item x="266"/>
        <item x="255"/>
        <item x="40"/>
        <item x="183"/>
        <item x="365"/>
        <item x="190"/>
        <item x="325"/>
        <item x="282"/>
        <item x="449"/>
        <item x="2"/>
        <item x="225"/>
        <item x="223"/>
        <item x="222"/>
        <item x="224"/>
        <item x="307"/>
        <item x="5"/>
        <item x="46"/>
        <item x="226"/>
        <item x="128"/>
        <item x="192"/>
        <item x="436"/>
        <item x="184"/>
        <item x="58"/>
        <item x="198"/>
        <item x="51"/>
        <item x="310"/>
        <item x="109"/>
        <item x="134"/>
        <item x="141"/>
        <item x="26"/>
        <item x="32"/>
        <item x="38"/>
        <item x="142"/>
        <item x="420"/>
        <item x="421"/>
        <item x="14"/>
        <item x="329"/>
        <item x="403"/>
        <item x="464"/>
        <item x="385"/>
        <item x="386"/>
        <item x="41"/>
        <item x="165"/>
        <item x="313"/>
        <item x="123"/>
        <item x="376"/>
        <item x="284"/>
        <item x="301"/>
        <item x="422"/>
        <item x="24"/>
        <item x="219"/>
        <item x="314"/>
        <item x="19"/>
        <item x="237"/>
        <item x="87"/>
        <item x="355"/>
        <item x="94"/>
        <item x="412"/>
        <item x="260"/>
        <item x="423"/>
        <item x="264"/>
        <item x="387"/>
        <item x="440"/>
        <item x="89"/>
        <item x="354"/>
        <item x="115"/>
        <item x="45"/>
        <item x="188"/>
        <item x="105"/>
        <item x="191"/>
        <item x="228"/>
        <item x="189"/>
        <item x="487"/>
        <item x="84"/>
        <item x="362"/>
        <item x="359"/>
        <item x="259"/>
        <item x="178"/>
        <item x="454"/>
        <item x="13"/>
        <item x="309"/>
        <item x="299"/>
        <item x="476"/>
        <item x="48"/>
        <item x="18"/>
        <item x="162"/>
        <item x="291"/>
        <item x="127"/>
        <item x="129"/>
        <item x="52"/>
        <item x="312"/>
        <item x="212"/>
        <item x="392"/>
        <item x="389"/>
        <item x="390"/>
        <item x="455"/>
        <item x="242"/>
        <item x="472"/>
        <item x="473"/>
        <item x="160"/>
        <item x="159"/>
        <item x="308"/>
        <item x="319"/>
        <item x="320"/>
        <item x="104"/>
        <item x="211"/>
        <item x="229"/>
        <item x="281"/>
        <item x="483"/>
        <item x="484"/>
        <item x="442"/>
        <item x="1"/>
        <item x="76"/>
        <item x="441"/>
        <item x="457"/>
        <item x="394"/>
        <item x="395"/>
        <item x="257"/>
        <item x="202"/>
        <item x="247"/>
        <item x="98"/>
        <item x="133"/>
        <item x="7"/>
        <item x="227"/>
        <item x="6"/>
        <item x="107"/>
        <item x="363"/>
        <item x="289"/>
        <item x="341"/>
        <item x="290"/>
        <item x="364"/>
        <item x="349"/>
        <item x="343"/>
        <item x="213"/>
        <item x="217"/>
        <item x="342"/>
        <item x="344"/>
        <item x="346"/>
        <item x="352"/>
        <item x="287"/>
        <item x="348"/>
        <item x="263"/>
        <item x="305"/>
        <item x="240"/>
        <item x="274"/>
        <item x="381"/>
        <item x="378"/>
        <item x="323"/>
        <item x="322"/>
        <item x="74"/>
        <item x="25"/>
        <item x="334"/>
        <item x="481"/>
        <item x="480"/>
        <item x="271"/>
        <item x="327"/>
        <item x="453"/>
        <item x="433"/>
        <item x="261"/>
        <item x="83"/>
        <item x="36"/>
        <item x="113"/>
        <item x="250"/>
        <item x="149"/>
        <item x="285"/>
        <item x="338"/>
        <item x="239"/>
        <item x="101"/>
        <item x="112"/>
        <item x="81"/>
        <item x="437"/>
        <item x="214"/>
        <item x="37"/>
        <item x="231"/>
        <item x="171"/>
        <item x="47"/>
        <item x="131"/>
        <item x="371"/>
        <item x="78"/>
        <item x="278"/>
        <item x="279"/>
        <item x="383"/>
        <item x="434"/>
        <item x="39"/>
        <item x="170"/>
        <item x="256"/>
        <item x="350"/>
        <item x="393"/>
        <item x="132"/>
        <item x="167"/>
        <item x="232"/>
        <item x="233"/>
        <item x="356"/>
        <item x="20"/>
        <item x="340"/>
        <item x="370"/>
        <item x="361"/>
        <item x="360"/>
        <item x="427"/>
        <item x="303"/>
        <item x="304"/>
        <item x="277"/>
        <item x="438"/>
        <item x="97"/>
        <item x="411"/>
        <item x="99"/>
        <item x="10"/>
        <item x="12"/>
        <item x="166"/>
        <item x="163"/>
        <item x="164"/>
        <item x="399"/>
        <item x="400"/>
        <item x="100"/>
        <item x="136"/>
        <item x="135"/>
        <item x="35"/>
        <item x="28"/>
        <item x="29"/>
        <item x="246"/>
        <item x="56"/>
        <item x="57"/>
        <item x="297"/>
        <item x="295"/>
        <item x="296"/>
        <item x="298"/>
        <item x="185"/>
        <item x="186"/>
        <item x="187"/>
        <item x="252"/>
        <item x="253"/>
        <item x="439"/>
        <item x="197"/>
        <item x="235"/>
        <item x="466"/>
        <item x="234"/>
        <item x="467"/>
        <item x="262"/>
        <item x="424"/>
        <item x="121"/>
        <item x="182"/>
        <item x="103"/>
        <item x="90"/>
        <item x="77"/>
        <item x="248"/>
        <item x="388"/>
        <item x="238"/>
        <item x="95"/>
        <item x="254"/>
        <item x="379"/>
        <item x="357"/>
        <item x="419"/>
        <item x="418"/>
        <item x="358"/>
        <item x="335"/>
        <item x="330"/>
        <item x="331"/>
        <item x="353"/>
        <item x="22"/>
        <item x="75"/>
        <item x="332"/>
        <item x="333"/>
        <item x="448"/>
        <item x="415"/>
        <item x="339"/>
        <item x="215"/>
        <item x="93"/>
        <item x="241"/>
        <item x="337"/>
        <item x="251"/>
        <item x="459"/>
        <item x="172"/>
        <item x="173"/>
        <item x="280"/>
        <item x="119"/>
        <item x="174"/>
        <item x="315"/>
        <item x="336"/>
        <item x="275"/>
        <item x="451"/>
        <item x="452"/>
        <item x="88"/>
        <item x="276"/>
        <item x="53"/>
        <item x="435"/>
        <item x="272"/>
        <item x="288"/>
        <item x="85"/>
        <item x="152"/>
        <item x="151"/>
        <item x="154"/>
        <item x="155"/>
        <item x="156"/>
        <item x="153"/>
        <item x="124"/>
        <item x="125"/>
        <item x="206"/>
        <item x="49"/>
        <item x="180"/>
        <item x="236"/>
        <item x="177"/>
        <item x="68"/>
        <item x="207"/>
        <item x="373"/>
        <item x="413"/>
        <item x="367"/>
        <item x="366"/>
        <item x="195"/>
        <item x="196"/>
        <item x="194"/>
        <item x="69"/>
        <item x="293"/>
        <item x="460"/>
        <item x="461"/>
        <item x="374"/>
        <item x="283"/>
        <item x="30"/>
        <item x="31"/>
        <item x="27"/>
        <item x="462"/>
        <item x="199"/>
        <item x="201"/>
        <item x="200"/>
        <item x="316"/>
        <item x="106"/>
        <item x="471"/>
        <item x="444"/>
        <item x="302"/>
        <item x="243"/>
        <item x="244"/>
        <item x="368"/>
        <item x="62"/>
        <item x="61"/>
        <item x="66"/>
        <item x="63"/>
        <item x="64"/>
        <item x="67"/>
        <item x="65"/>
        <item x="23"/>
        <item x="60"/>
        <item x="485"/>
        <item x="482"/>
        <item x="456"/>
        <item x="59"/>
        <item x="306"/>
        <item x="137"/>
        <item x="138"/>
        <item x="139"/>
        <item x="140"/>
        <item x="447"/>
        <item x="475"/>
        <item x="417"/>
        <item x="416"/>
        <item t="default"/>
      </items>
    </pivotField>
    <pivotField showAll="0"/>
    <pivotField showAll="0"/>
    <pivotField showAll="0"/>
    <pivotField axis="axisRow" showAll="0">
      <items count="12">
        <item sd="0" x="0"/>
        <item sd="0" x="8"/>
        <item sd="0" x="5"/>
        <item sd="0" x="6"/>
        <item sd="0" x="3"/>
        <item sd="0" x="7"/>
        <item sd="0" x="4"/>
        <item sd="0" x="2"/>
        <item sd="0" x="1"/>
        <item sd="0" x="9"/>
        <item sd="0" x="10"/>
        <item t="default" sd="0"/>
      </items>
    </pivotField>
    <pivotField showAll="0"/>
    <pivotField showAll="0"/>
    <pivotField showAll="0"/>
    <pivotField axis="axisPage" multipleItemSelectionAllowed="1" showAll="0">
      <items count="4">
        <item x="1"/>
        <item x="0"/>
        <item h="1" x="2"/>
        <item t="default"/>
      </items>
    </pivotField>
  </pivotFields>
  <rowFields count="2">
    <field x="8"/>
    <field x="1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pageFields count="1">
    <pageField fld="12" hier="-1"/>
  </pageFields>
  <dataFields count="1">
    <dataField name="Count of Entitlement programmes" fld="0" subtotal="count" baseField="8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4:B21" firstHeaderRow="1" firstDataRow="1" firstDataCol="1" rowPageCount="1" colPageCount="1"/>
  <pivotFields count="13">
    <pivotField dataField="1" showAll="0"/>
    <pivotField showAll="0"/>
    <pivotField numFmtId="22" showAll="0"/>
    <pivotField showAll="0"/>
    <pivotField showAll="0"/>
    <pivotField showAll="0"/>
    <pivotField axis="axisRow" showAll="0">
      <items count="17">
        <item x="1"/>
        <item x="4"/>
        <item x="0"/>
        <item x="13"/>
        <item x="2"/>
        <item x="11"/>
        <item x="6"/>
        <item x="12"/>
        <item x="7"/>
        <item x="14"/>
        <item x="5"/>
        <item x="9"/>
        <item x="8"/>
        <item x="15"/>
        <item x="3"/>
        <item x="10"/>
        <item t="default"/>
      </items>
    </pivotField>
    <pivotField showAll="0"/>
    <pivotField showAll="0"/>
    <pivotField showAll="0"/>
    <pivotField showAll="0"/>
    <pivotField showAll="0"/>
    <pivotField axis="axisPage" multipleItemSelectionAllowed="1" showAll="0">
      <items count="4">
        <item x="1"/>
        <item x="0"/>
        <item h="1" x="2"/>
        <item t="default"/>
      </items>
    </pivotField>
  </pivotFields>
  <rowFields count="1">
    <field x="6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pageFields count="1">
    <pageField fld="12" hier="-1"/>
  </pageFields>
  <dataFields count="1">
    <dataField name="Count of Programmes" fld="0" subtotal="count" baseField="6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Count of Profession" hideValuesRow="1"/>
    </ext>
  </extLst>
</pivotTableDefinition>
</file>

<file path=xl/tables/table1.xml><?xml version="1.0" encoding="utf-8"?>
<table xmlns="http://schemas.openxmlformats.org/spreadsheetml/2006/main" id="1" name="Table1" displayName="Table1" ref="A1:M1036" totalsRowShown="0">
  <autoFilter ref="A1:M1036">
    <filterColumn colId="6">
      <filters blank="1"/>
    </filterColumn>
    <filterColumn colId="8">
      <filters>
        <filter val="Independent Prescribing"/>
        <filter val="Supplementary Prescribing"/>
        <filter val="Supplementary Prescribing, Independent Prescribing"/>
        <filter val="Supplementary Prescribing, Independent Prescribing, POM - Sale / Supply (CH)"/>
        <filter val="Supplementary Prescribing, POM - Sale / Supply (CH)"/>
      </filters>
    </filterColumn>
    <filterColumn colId="12">
      <filters>
        <filter val="Closed"/>
        <filter val="Open"/>
      </filters>
    </filterColumn>
  </autoFilter>
  <tableColumns count="13">
    <tableColumn id="1" name="(Do Not Modify) Programme"/>
    <tableColumn id="2" name="(Do Not Modify) Row Checksum"/>
    <tableColumn id="3" name="(Do Not Modify) Modified on"/>
    <tableColumn id="4" name="Name"/>
    <tableColumn id="5" name="Programme name"/>
    <tableColumn id="6" name="Mode of study"/>
    <tableColumn id="7" name="Profession"/>
    <tableColumn id="8" name="Part of register"/>
    <tableColumn id="9" name="Entitlement"/>
    <tableColumn id="10" name="Education provider"/>
    <tableColumn id="11" name="Validating body"/>
    <tableColumn id="12" name="Owner"/>
    <tableColumn id="13" name="Status reason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3" displayName="Table3" ref="A20:D29" totalsRowShown="0" headerRowDxfId="5" dataDxfId="4">
  <autoFilter ref="A20:D29"/>
  <tableColumns count="4">
    <tableColumn id="1" name="Year" dataDxfId="3"/>
    <tableColumn id="2" name="Number of programmes" dataDxfId="2"/>
    <tableColumn id="3" name="Difference (+/-) " dataDxfId="1"/>
    <tableColumn id="4" name="% difference (+/-)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1"/>
  <sheetViews>
    <sheetView workbookViewId="0">
      <selection activeCell="B5" sqref="B5"/>
    </sheetView>
  </sheetViews>
  <sheetFormatPr defaultRowHeight="15" x14ac:dyDescent="0.25"/>
  <cols>
    <col min="1" max="1" width="32.42578125" customWidth="1"/>
    <col min="2" max="2" width="20.42578125" customWidth="1"/>
    <col min="3" max="3" width="21.140625" bestFit="1" customWidth="1"/>
    <col min="4" max="4" width="74.42578125" customWidth="1"/>
    <col min="5" max="5" width="31.85546875" customWidth="1"/>
    <col min="6" max="6" width="5.85546875" customWidth="1"/>
    <col min="7" max="7" width="9.42578125" bestFit="1" customWidth="1"/>
    <col min="8" max="8" width="11.28515625" bestFit="1" customWidth="1"/>
  </cols>
  <sheetData>
    <row r="1" spans="1:6" x14ac:dyDescent="0.25">
      <c r="A1" s="22" t="s">
        <v>3855</v>
      </c>
      <c r="D1" s="22" t="s">
        <v>3854</v>
      </c>
    </row>
    <row r="2" spans="1:6" x14ac:dyDescent="0.25">
      <c r="A2" s="14" t="s">
        <v>12</v>
      </c>
      <c r="B2" s="12" t="s">
        <v>3858</v>
      </c>
    </row>
    <row r="3" spans="1:6" x14ac:dyDescent="0.25">
      <c r="D3" s="14" t="s">
        <v>12</v>
      </c>
      <c r="E3" s="12" t="s">
        <v>3858</v>
      </c>
    </row>
    <row r="4" spans="1:6" x14ac:dyDescent="0.25">
      <c r="A4" s="14" t="s">
        <v>3826</v>
      </c>
      <c r="B4" t="s">
        <v>3856</v>
      </c>
    </row>
    <row r="5" spans="1:6" x14ac:dyDescent="0.25">
      <c r="A5" s="15"/>
      <c r="B5" s="21">
        <v>179</v>
      </c>
      <c r="D5" s="14" t="s">
        <v>3826</v>
      </c>
      <c r="E5" t="s">
        <v>3857</v>
      </c>
    </row>
    <row r="6" spans="1:6" x14ac:dyDescent="0.25">
      <c r="A6" s="15" t="s">
        <v>64</v>
      </c>
      <c r="B6" s="21">
        <v>31</v>
      </c>
      <c r="D6" s="15" t="s">
        <v>19</v>
      </c>
      <c r="E6" s="21">
        <v>764</v>
      </c>
    </row>
    <row r="7" spans="1:6" x14ac:dyDescent="0.25">
      <c r="A7" s="15" t="s">
        <v>18</v>
      </c>
      <c r="B7" s="21">
        <v>72</v>
      </c>
      <c r="D7" s="15" t="s">
        <v>3183</v>
      </c>
      <c r="E7" s="21">
        <v>1</v>
      </c>
    </row>
    <row r="8" spans="1:6" x14ac:dyDescent="0.25">
      <c r="A8" s="15" t="s">
        <v>331</v>
      </c>
      <c r="B8" s="21">
        <v>24</v>
      </c>
      <c r="D8" s="15" t="s">
        <v>1516</v>
      </c>
      <c r="E8" s="21">
        <v>4</v>
      </c>
    </row>
    <row r="9" spans="1:6" x14ac:dyDescent="0.25">
      <c r="A9" s="15" t="s">
        <v>36</v>
      </c>
      <c r="B9" s="21">
        <v>5</v>
      </c>
      <c r="D9" s="15" t="s">
        <v>2100</v>
      </c>
      <c r="E9" s="21">
        <v>2</v>
      </c>
    </row>
    <row r="10" spans="1:6" x14ac:dyDescent="0.25">
      <c r="A10" s="15" t="s">
        <v>253</v>
      </c>
      <c r="B10" s="21">
        <v>45</v>
      </c>
      <c r="D10" s="15" t="s">
        <v>332</v>
      </c>
      <c r="E10" s="21">
        <v>24</v>
      </c>
    </row>
    <row r="11" spans="1:6" x14ac:dyDescent="0.25">
      <c r="A11" s="15" t="s">
        <v>99</v>
      </c>
      <c r="B11" s="21">
        <v>24</v>
      </c>
      <c r="D11" s="15" t="s">
        <v>2105</v>
      </c>
      <c r="E11" s="21">
        <v>4</v>
      </c>
    </row>
    <row r="12" spans="1:6" x14ac:dyDescent="0.25">
      <c r="A12" s="15" t="s">
        <v>285</v>
      </c>
      <c r="B12" s="21">
        <v>93</v>
      </c>
      <c r="D12" s="15" t="s">
        <v>1334</v>
      </c>
      <c r="E12" s="21">
        <v>7</v>
      </c>
    </row>
    <row r="13" spans="1:6" x14ac:dyDescent="0.25">
      <c r="A13" s="15" t="s">
        <v>110</v>
      </c>
      <c r="B13" s="21">
        <v>56</v>
      </c>
      <c r="D13" s="15" t="s">
        <v>80</v>
      </c>
      <c r="E13" s="21">
        <v>50</v>
      </c>
    </row>
    <row r="14" spans="1:6" x14ac:dyDescent="0.25">
      <c r="A14" s="15" t="s">
        <v>1339</v>
      </c>
      <c r="B14" s="21">
        <v>3</v>
      </c>
      <c r="D14" s="15" t="s">
        <v>28</v>
      </c>
      <c r="E14" s="21">
        <v>111</v>
      </c>
    </row>
    <row r="15" spans="1:6" x14ac:dyDescent="0.25">
      <c r="A15" s="15" t="s">
        <v>89</v>
      </c>
      <c r="B15" s="21">
        <v>85</v>
      </c>
      <c r="D15" s="15" t="s">
        <v>3468</v>
      </c>
      <c r="E15" s="21">
        <v>2</v>
      </c>
    </row>
    <row r="16" spans="1:6" x14ac:dyDescent="0.25">
      <c r="A16" s="15" t="s">
        <v>155</v>
      </c>
      <c r="B16" s="21">
        <v>113</v>
      </c>
      <c r="D16" s="15" t="s">
        <v>3502</v>
      </c>
      <c r="E16" s="21">
        <v>1</v>
      </c>
    </row>
    <row r="17" spans="1:5" x14ac:dyDescent="0.25">
      <c r="A17" s="15" t="s">
        <v>140</v>
      </c>
      <c r="B17" s="21">
        <v>117</v>
      </c>
      <c r="D17" s="15" t="s">
        <v>3827</v>
      </c>
      <c r="E17" s="21">
        <v>970</v>
      </c>
    </row>
    <row r="18" spans="1:5" x14ac:dyDescent="0.25">
      <c r="A18" s="15" t="s">
        <v>2792</v>
      </c>
      <c r="B18" s="21">
        <v>2</v>
      </c>
    </row>
    <row r="19" spans="1:5" x14ac:dyDescent="0.25">
      <c r="A19" s="15" t="s">
        <v>43</v>
      </c>
      <c r="B19" s="21">
        <v>67</v>
      </c>
    </row>
    <row r="20" spans="1:5" x14ac:dyDescent="0.25">
      <c r="A20" s="15" t="s">
        <v>235</v>
      </c>
      <c r="B20" s="21">
        <v>54</v>
      </c>
    </row>
    <row r="21" spans="1:5" x14ac:dyDescent="0.25">
      <c r="A21" s="15" t="s">
        <v>3827</v>
      </c>
      <c r="B21" s="21">
        <v>970</v>
      </c>
    </row>
  </sheetData>
  <pageMargins left="0.7" right="0.7" top="0.75" bottom="0.75" header="0.3" footer="0.3"/>
  <pageSetup paperSize="9" orientation="portrait" r:id="rId3"/>
  <legacy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view="pageBreakPreview" topLeftCell="A4" zoomScale="60" zoomScaleNormal="100" workbookViewId="0">
      <selection activeCell="F34" sqref="F34"/>
    </sheetView>
  </sheetViews>
  <sheetFormatPr defaultRowHeight="15" x14ac:dyDescent="0.25"/>
  <cols>
    <col min="1" max="1" width="48.140625" style="12" bestFit="1" customWidth="1"/>
    <col min="2" max="4" width="9.7109375" style="12" bestFit="1" customWidth="1"/>
    <col min="5" max="5" width="10.85546875" style="12" bestFit="1" customWidth="1"/>
    <col min="6" max="6" width="10" style="12" customWidth="1"/>
    <col min="7" max="7" width="9.7109375" style="12" customWidth="1"/>
    <col min="8" max="8" width="21.85546875" style="12" customWidth="1"/>
    <col min="9" max="9" width="25.140625" style="12" bestFit="1" customWidth="1"/>
    <col min="10" max="16384" width="9.140625" style="12"/>
  </cols>
  <sheetData>
    <row r="1" spans="1:8" ht="18" x14ac:dyDescent="0.25">
      <c r="A1" s="16" t="s">
        <v>4011</v>
      </c>
    </row>
    <row r="3" spans="1:8" ht="15.75" x14ac:dyDescent="0.25">
      <c r="A3" s="138" t="s">
        <v>4012</v>
      </c>
      <c r="B3" s="115"/>
      <c r="C3" s="115"/>
      <c r="D3" s="115"/>
      <c r="E3" s="115"/>
      <c r="F3" s="115"/>
      <c r="G3" s="115"/>
    </row>
    <row r="4" spans="1:8" ht="15.75" x14ac:dyDescent="0.25">
      <c r="A4" s="205"/>
      <c r="B4" s="206"/>
      <c r="C4" s="118" t="s">
        <v>3833</v>
      </c>
      <c r="D4" s="118" t="s">
        <v>3834</v>
      </c>
      <c r="E4" s="118" t="s">
        <v>3835</v>
      </c>
      <c r="F4" s="118" t="s">
        <v>3837</v>
      </c>
      <c r="G4" s="57" t="s">
        <v>3838</v>
      </c>
      <c r="H4" s="121" t="s">
        <v>4013</v>
      </c>
    </row>
    <row r="5" spans="1:8" ht="15.75" x14ac:dyDescent="0.25">
      <c r="A5" s="207" t="s">
        <v>4014</v>
      </c>
      <c r="B5" s="207"/>
      <c r="C5" s="156">
        <v>1.6</v>
      </c>
      <c r="D5" s="156">
        <v>1.8</v>
      </c>
      <c r="E5" s="156">
        <f>AVERAGE('[6]Assessment Advanced Find View'!Z:Z)</f>
        <v>2.3456632653061216</v>
      </c>
      <c r="F5" s="156">
        <v>2.4</v>
      </c>
      <c r="G5" s="176">
        <f>AVERAGE('[4]Time data'!AC3:AC95)</f>
        <v>2.1106233256311144</v>
      </c>
      <c r="H5" s="176">
        <f>AVERAGE(C5:G5)</f>
        <v>2.0512573181874472</v>
      </c>
    </row>
    <row r="6" spans="1:8" ht="15.75" x14ac:dyDescent="0.25">
      <c r="A6" s="207" t="s">
        <v>3973</v>
      </c>
      <c r="B6" s="207"/>
      <c r="C6" s="156">
        <v>0.4</v>
      </c>
      <c r="D6" s="156">
        <v>0.4</v>
      </c>
      <c r="E6" s="156">
        <f>AVERAGE('[6]Assessment Advanced Find View'!AA:AA)</f>
        <v>0.54732142857142851</v>
      </c>
      <c r="F6" s="156">
        <v>0.6</v>
      </c>
      <c r="G6" s="176">
        <f>AVERAGE('[4]Time data'!AD3:AD95)</f>
        <v>0.49247877598059342</v>
      </c>
      <c r="H6" s="176">
        <f>AVERAGE(C6:G6)</f>
        <v>0.4879600409104044</v>
      </c>
    </row>
    <row r="7" spans="1:8" x14ac:dyDescent="0.25">
      <c r="C7" s="42"/>
      <c r="D7" s="42"/>
      <c r="E7" s="42"/>
      <c r="F7" s="42"/>
      <c r="G7" s="42"/>
      <c r="H7" s="42"/>
    </row>
    <row r="8" spans="1:8" ht="15.75" x14ac:dyDescent="0.25">
      <c r="A8" s="138" t="s">
        <v>4015</v>
      </c>
      <c r="B8" s="115"/>
      <c r="C8" s="177"/>
      <c r="D8" s="177"/>
      <c r="E8" s="177"/>
      <c r="F8" s="177"/>
      <c r="G8" s="42"/>
      <c r="H8" s="42"/>
    </row>
    <row r="9" spans="1:8" ht="15.75" x14ac:dyDescent="0.25">
      <c r="A9" s="208"/>
      <c r="B9" s="209"/>
      <c r="C9" s="24" t="s">
        <v>3833</v>
      </c>
      <c r="D9" s="24" t="s">
        <v>3834</v>
      </c>
      <c r="E9" s="118" t="s">
        <v>3835</v>
      </c>
      <c r="F9" s="118" t="s">
        <v>3837</v>
      </c>
      <c r="G9" s="57" t="s">
        <v>3838</v>
      </c>
      <c r="H9" s="121" t="s">
        <v>4013</v>
      </c>
    </row>
    <row r="10" spans="1:8" ht="15.75" x14ac:dyDescent="0.25">
      <c r="A10" s="210" t="s">
        <v>4014</v>
      </c>
      <c r="B10" s="211"/>
      <c r="C10" s="178">
        <v>8.9230541576478437</v>
      </c>
      <c r="D10" s="178">
        <v>10.408583186360962</v>
      </c>
      <c r="E10" s="156">
        <f>AVERAGE('[6]Assessment Advanced Find View'!AB:AB)</f>
        <v>11.100544616673652</v>
      </c>
      <c r="F10" s="156">
        <v>11.9</v>
      </c>
      <c r="G10" s="179">
        <f>AVERAGE('[4]ETC data set - MC'!AC96:AC270)</f>
        <v>11.27591836734695</v>
      </c>
      <c r="H10" s="178">
        <f>AVERAGE(C10:G10)</f>
        <v>10.721620065605881</v>
      </c>
    </row>
    <row r="11" spans="1:8" ht="15.75" x14ac:dyDescent="0.25">
      <c r="A11" s="210" t="s">
        <v>3973</v>
      </c>
      <c r="B11" s="211"/>
      <c r="C11" s="178">
        <v>2.2338635980959505</v>
      </c>
      <c r="D11" s="178">
        <v>2.6021457965902406</v>
      </c>
      <c r="E11" s="156">
        <f>AVERAGE('[6]Assessment Advanced Find View'!AC:AC)</f>
        <v>2.5901270772238503</v>
      </c>
      <c r="F11" s="156">
        <v>2.8</v>
      </c>
      <c r="G11" s="176">
        <f>AVERAGE('[4]Time data'!AD96:AD270)</f>
        <v>3.03834422657952</v>
      </c>
      <c r="H11" s="178">
        <f>AVERAGE(C11:G11)</f>
        <v>2.6528961396979125</v>
      </c>
    </row>
    <row r="13" spans="1:8" ht="15.75" x14ac:dyDescent="0.25">
      <c r="A13" s="138" t="s">
        <v>4016</v>
      </c>
    </row>
    <row r="31" spans="1:9" ht="15.75" x14ac:dyDescent="0.25">
      <c r="A31" s="180" t="s">
        <v>4017</v>
      </c>
      <c r="B31" s="19" t="s">
        <v>3833</v>
      </c>
      <c r="C31" s="19" t="s">
        <v>3834</v>
      </c>
      <c r="D31" s="130" t="s">
        <v>3835</v>
      </c>
      <c r="E31" s="130" t="s">
        <v>3837</v>
      </c>
      <c r="F31" s="56" t="s">
        <v>3838</v>
      </c>
      <c r="H31" s="166" t="s">
        <v>4013</v>
      </c>
      <c r="I31" s="170" t="s">
        <v>4018</v>
      </c>
    </row>
    <row r="32" spans="1:9" ht="15.75" x14ac:dyDescent="0.25">
      <c r="A32" s="181" t="s">
        <v>4019</v>
      </c>
      <c r="B32" s="132">
        <v>0.65</v>
      </c>
      <c r="C32" s="132">
        <v>0.60550458715596334</v>
      </c>
      <c r="D32" s="139">
        <v>0.63</v>
      </c>
      <c r="E32" s="139">
        <v>0.66</v>
      </c>
      <c r="F32" s="139">
        <f>(COUNTIFS('[4]Time data'!S:S,"1. Annual Monitoring",'[4]Time data'!AC:AC,"&lt;=2")+COUNTIFS('[4]Time data'!S:S,"2. Approval",'[4]Time data'!AC:AC,"&lt;=2"))/G32</f>
        <v>0.55000000000000004</v>
      </c>
      <c r="G32" s="182">
        <f>COUNTIFS('[4]Time data'!S:S,"1. Annual Monitoring")+COUNTIFS('[4]Time data'!S:S,"2. Approval")</f>
        <v>80</v>
      </c>
      <c r="H32" s="58">
        <f>AVERAGE(B32:F32)</f>
        <v>0.61910091743119278</v>
      </c>
      <c r="I32" s="58">
        <f>(C32-B32)+(D32-C32)+(E32-D32)+(F32-E32)</f>
        <v>-9.9999999999999978E-2</v>
      </c>
    </row>
    <row r="33" spans="1:9" ht="15.75" x14ac:dyDescent="0.25">
      <c r="A33" s="181" t="s">
        <v>4020</v>
      </c>
      <c r="B33" s="132">
        <v>0.81</v>
      </c>
      <c r="C33" s="132">
        <v>0.82568807339449546</v>
      </c>
      <c r="D33" s="139">
        <v>0.76</v>
      </c>
      <c r="E33" s="139">
        <v>0.79</v>
      </c>
      <c r="F33" s="139">
        <f>(COUNTIFS('[4]Time data'!S:S,"1. Annual Monitoring",'[4]Time data'!AC:AC,"&lt;=3")+COUNTIFS('[4]Time data'!S:S,"2. Approval",'[4]Time data'!AC:AC,"&lt;=3"))/G32</f>
        <v>0.8125</v>
      </c>
      <c r="H33" s="58">
        <f t="shared" ref="H33:H35" si="0">AVERAGE(B33:F33)</f>
        <v>0.79963761467889916</v>
      </c>
      <c r="I33" s="58">
        <f t="shared" ref="I33:I35" si="1">(C33-B33)+(D33-C33)+(E33-D33)+(F33-E33)</f>
        <v>2.4999999999999467E-3</v>
      </c>
    </row>
    <row r="34" spans="1:9" ht="15.75" x14ac:dyDescent="0.25">
      <c r="A34" s="181" t="s">
        <v>4021</v>
      </c>
      <c r="B34" s="132">
        <v>0.84</v>
      </c>
      <c r="C34" s="132">
        <v>0.71884984025559107</v>
      </c>
      <c r="D34" s="139">
        <v>0.76</v>
      </c>
      <c r="E34" s="139">
        <v>0.64</v>
      </c>
      <c r="F34" s="149">
        <f>COUNTIFS('[4]Time data'!S:S,"3. Major Change",'[4]Time data'!AD:AD,"&lt;=3")/G34</f>
        <v>0.4756756756756757</v>
      </c>
      <c r="G34" s="183">
        <f>COUNTIF('[4]Time data'!S:S,"3. Major Change")</f>
        <v>185</v>
      </c>
      <c r="H34" s="58">
        <f t="shared" si="0"/>
        <v>0.68690510318625342</v>
      </c>
      <c r="I34" s="58">
        <f t="shared" si="1"/>
        <v>-0.36432432432432427</v>
      </c>
    </row>
    <row r="35" spans="1:9" ht="15.75" x14ac:dyDescent="0.25">
      <c r="A35" s="181" t="s">
        <v>4022</v>
      </c>
      <c r="B35" s="132">
        <v>0.96</v>
      </c>
      <c r="C35" s="132">
        <v>0.91373801916932906</v>
      </c>
      <c r="D35" s="139">
        <v>0.91</v>
      </c>
      <c r="E35" s="139">
        <v>0.85</v>
      </c>
      <c r="F35" s="149">
        <f>COUNTIFS('[4]Time data'!S:S,"3. Major Change",'[4]Time data'!AD:AD,"&lt;=4")/G34</f>
        <v>0.6216216216216216</v>
      </c>
      <c r="H35" s="58">
        <f t="shared" si="0"/>
        <v>0.85107192815819022</v>
      </c>
      <c r="I35" s="58">
        <f t="shared" si="1"/>
        <v>-0.33837837837837836</v>
      </c>
    </row>
  </sheetData>
  <mergeCells count="6">
    <mergeCell ref="A11:B11"/>
    <mergeCell ref="A4:B4"/>
    <mergeCell ref="A5:B5"/>
    <mergeCell ref="A6:B6"/>
    <mergeCell ref="A9:B9"/>
    <mergeCell ref="A10:B10"/>
  </mergeCells>
  <pageMargins left="0.7" right="0.7" top="0.75" bottom="0.75" header="0.3" footer="0.3"/>
  <pageSetup paperSize="9" scale="56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view="pageBreakPreview" zoomScale="60" zoomScaleNormal="100" workbookViewId="0">
      <selection activeCell="H25" sqref="H25"/>
    </sheetView>
  </sheetViews>
  <sheetFormatPr defaultRowHeight="15" x14ac:dyDescent="0.25"/>
  <cols>
    <col min="1" max="1" width="38" style="12" customWidth="1"/>
    <col min="2" max="2" width="24.28515625" style="12" customWidth="1"/>
    <col min="3" max="3" width="17.42578125" style="12" customWidth="1"/>
    <col min="4" max="4" width="18.85546875" style="12" customWidth="1"/>
    <col min="5" max="5" width="8" style="12" bestFit="1" customWidth="1"/>
    <col min="6" max="6" width="15.42578125" style="12" bestFit="1" customWidth="1"/>
    <col min="7" max="16384" width="9.140625" style="12"/>
  </cols>
  <sheetData>
    <row r="1" spans="1:9" ht="15.75" x14ac:dyDescent="0.25">
      <c r="A1" s="135" t="s">
        <v>3945</v>
      </c>
      <c r="B1" s="136"/>
      <c r="C1" s="136"/>
      <c r="D1" s="136"/>
      <c r="E1" s="136"/>
      <c r="F1" s="136"/>
      <c r="G1" s="136"/>
      <c r="H1" s="136"/>
      <c r="I1" s="137"/>
    </row>
    <row r="3" spans="1:9" ht="15.75" x14ac:dyDescent="0.25">
      <c r="A3" s="138" t="s">
        <v>3946</v>
      </c>
    </row>
    <row r="20" spans="1:6" ht="15.75" x14ac:dyDescent="0.25">
      <c r="A20" s="56" t="s">
        <v>3947</v>
      </c>
      <c r="B20" s="56" t="s">
        <v>3855</v>
      </c>
      <c r="C20" s="56" t="s">
        <v>3948</v>
      </c>
      <c r="D20" s="56" t="s">
        <v>3949</v>
      </c>
    </row>
    <row r="21" spans="1:6" ht="15.75" x14ac:dyDescent="0.25">
      <c r="A21" s="56" t="s">
        <v>3832</v>
      </c>
      <c r="B21" s="56">
        <v>653</v>
      </c>
      <c r="C21" s="56">
        <v>32</v>
      </c>
      <c r="D21" s="139">
        <f>C21/B21</f>
        <v>4.9004594180704443E-2</v>
      </c>
    </row>
    <row r="22" spans="1:6" ht="15.75" x14ac:dyDescent="0.25">
      <c r="A22" s="56" t="s">
        <v>3833</v>
      </c>
      <c r="B22" s="56">
        <v>794</v>
      </c>
      <c r="C22" s="56">
        <f>B22-B21</f>
        <v>141</v>
      </c>
      <c r="D22" s="139">
        <f>C22/B22</f>
        <v>0.17758186397984888</v>
      </c>
    </row>
    <row r="23" spans="1:6" ht="15.75" x14ac:dyDescent="0.25">
      <c r="A23" s="56" t="s">
        <v>3834</v>
      </c>
      <c r="B23" s="56">
        <v>927</v>
      </c>
      <c r="C23" s="56">
        <f>B23-B22</f>
        <v>133</v>
      </c>
      <c r="D23" s="139">
        <f>C23/B23</f>
        <v>0.14347357065803668</v>
      </c>
    </row>
    <row r="24" spans="1:6" ht="15.75" x14ac:dyDescent="0.25">
      <c r="A24" s="56" t="s">
        <v>3835</v>
      </c>
      <c r="B24" s="56">
        <v>926</v>
      </c>
      <c r="C24" s="56">
        <f>B24-B23</f>
        <v>-1</v>
      </c>
      <c r="D24" s="139">
        <f t="shared" ref="D24:D26" si="0">C24/B24</f>
        <v>-1.0799136069114472E-3</v>
      </c>
    </row>
    <row r="25" spans="1:6" ht="15.75" x14ac:dyDescent="0.25">
      <c r="A25" s="56" t="s">
        <v>3837</v>
      </c>
      <c r="B25" s="56">
        <v>978</v>
      </c>
      <c r="C25" s="56">
        <f>B25-B24</f>
        <v>52</v>
      </c>
      <c r="D25" s="139">
        <f t="shared" si="0"/>
        <v>5.3169734151329244E-2</v>
      </c>
    </row>
    <row r="26" spans="1:6" ht="15.75" x14ac:dyDescent="0.25">
      <c r="A26" s="56" t="s">
        <v>3838</v>
      </c>
      <c r="B26" s="56">
        <f>COUNTIFS('[7]ETC data set - AM'!F:F,"*",'[7]ETC data set - AM'!N:N,"")</f>
        <v>788</v>
      </c>
      <c r="C26" s="56">
        <f>B26-B25</f>
        <v>-190</v>
      </c>
      <c r="D26" s="139">
        <f t="shared" si="0"/>
        <v>-0.24111675126903553</v>
      </c>
    </row>
    <row r="27" spans="1:6" ht="15.75" x14ac:dyDescent="0.25">
      <c r="A27" s="96"/>
      <c r="B27" s="96"/>
      <c r="C27" s="96"/>
      <c r="D27" s="96"/>
    </row>
    <row r="28" spans="1:6" ht="15.75" x14ac:dyDescent="0.25">
      <c r="A28" s="56" t="s">
        <v>3950</v>
      </c>
      <c r="B28" s="139">
        <f>(B26-B21)/B26</f>
        <v>0.17131979695431471</v>
      </c>
      <c r="C28" s="96"/>
      <c r="D28" s="96"/>
    </row>
    <row r="29" spans="1:6" ht="15.75" x14ac:dyDescent="0.25">
      <c r="A29" s="96"/>
      <c r="B29" s="96"/>
      <c r="C29" s="96"/>
      <c r="D29" s="96"/>
    </row>
    <row r="31" spans="1:6" ht="15.75" x14ac:dyDescent="0.25">
      <c r="A31" s="56" t="s">
        <v>3951</v>
      </c>
      <c r="B31" s="56" t="s">
        <v>3952</v>
      </c>
      <c r="C31" s="56" t="s">
        <v>3953</v>
      </c>
      <c r="D31" s="56" t="s">
        <v>3954</v>
      </c>
      <c r="E31" s="56" t="s">
        <v>3955</v>
      </c>
      <c r="F31" s="56" t="s">
        <v>3956</v>
      </c>
    </row>
    <row r="32" spans="1:6" ht="15.75" x14ac:dyDescent="0.25">
      <c r="A32" s="56" t="s">
        <v>3957</v>
      </c>
      <c r="B32" s="56">
        <f>COUNTIFS('[7]ETC data set - AM'!K:K, "Arts therapist",'[7]ETC data set - AM'!P:P,"Declaration",'[7]ETC data set - AM'!N:N, "")</f>
        <v>8</v>
      </c>
      <c r="C32" s="56">
        <f>COUNTIFS('[7]ETC data set - AM'!K:K, "Arts therapist",'[7]ETC data set - AM'!P:P,"Audit",'[7]ETC data set - AM'!N:N, "")</f>
        <v>23</v>
      </c>
      <c r="D32" s="139">
        <f>B32/$B$51</f>
        <v>1.8223234624145785E-2</v>
      </c>
      <c r="E32" s="139">
        <f>C32/$C$51</f>
        <v>6.5902578796561598E-2</v>
      </c>
      <c r="F32" s="139">
        <f>SUM(B32:C32)/SUM($B$51:$C$51)</f>
        <v>3.934010152284264E-2</v>
      </c>
    </row>
    <row r="33" spans="1:6" ht="15.75" x14ac:dyDescent="0.25">
      <c r="A33" s="56" t="s">
        <v>18</v>
      </c>
      <c r="B33" s="56">
        <f>COUNTIFS('[7]ETC data set - AM'!K:K, "Biomedical scientist",'[7]ETC data set - AM'!P:P,"Declaration",'[7]ETC data set - AM'!N:N, "")</f>
        <v>49</v>
      </c>
      <c r="C33" s="56">
        <f>COUNTIFS('[7]ETC data set - AM'!K:K, "Biomedical scientist",'[7]ETC data set - AM'!P:P,"Audit",'[7]ETC data set - AM'!N:N, "")</f>
        <v>20</v>
      </c>
      <c r="D33" s="139">
        <f t="shared" ref="D33:D51" si="1">B33/$B$51</f>
        <v>0.11161731207289294</v>
      </c>
      <c r="E33" s="139">
        <f t="shared" ref="E33:E51" si="2">C33/$C$51</f>
        <v>5.730659025787966E-2</v>
      </c>
      <c r="F33" s="139">
        <f t="shared" ref="F33:F51" si="3">SUM(B33:C33)/SUM($B$51:$C$51)</f>
        <v>8.7563451776649745E-2</v>
      </c>
    </row>
    <row r="34" spans="1:6" ht="15.75" x14ac:dyDescent="0.25">
      <c r="A34" s="56" t="s">
        <v>331</v>
      </c>
      <c r="B34" s="56">
        <f>COUNTIFS('[7]ETC data set - AM'!K:K, "Chiropodist / podiatrist",'[7]ETC data set - AM'!P:P,"Declaration",'[7]ETC data set - AM'!N:N, "")</f>
        <v>12</v>
      </c>
      <c r="C34" s="56">
        <f>COUNTIFS('[7]ETC data set - AM'!K:K, "Chiropodist / podiatrist",'[7]ETC data set - AM'!P:P,"Audit",'[7]ETC data set - AM'!N:N, "")</f>
        <v>7</v>
      </c>
      <c r="D34" s="139">
        <f t="shared" si="1"/>
        <v>2.7334851936218679E-2</v>
      </c>
      <c r="E34" s="139">
        <f t="shared" si="2"/>
        <v>2.0057306590257881E-2</v>
      </c>
      <c r="F34" s="139">
        <f t="shared" si="3"/>
        <v>2.4111675126903553E-2</v>
      </c>
    </row>
    <row r="35" spans="1:6" ht="15.75" x14ac:dyDescent="0.25">
      <c r="A35" s="56" t="s">
        <v>36</v>
      </c>
      <c r="B35" s="56">
        <f>COUNTIFS('[7]ETC data set - AM'!K:K, "Clinical scientist",'[7]ETC data set - AM'!P:P,"Declaration",'[7]ETC data set - AM'!N:N, "")</f>
        <v>2</v>
      </c>
      <c r="C35" s="56">
        <f>COUNTIFS('[7]ETC data set - AM'!K:K, "Clinical scientist",'[7]ETC data set - AM'!P:P,"Audit",'[7]ETC data set - AM'!N:N, "")</f>
        <v>2</v>
      </c>
      <c r="D35" s="139">
        <f t="shared" si="1"/>
        <v>4.5558086560364463E-3</v>
      </c>
      <c r="E35" s="139">
        <f t="shared" si="2"/>
        <v>5.7306590257879654E-3</v>
      </c>
      <c r="F35" s="139">
        <f t="shared" si="3"/>
        <v>5.076142131979695E-3</v>
      </c>
    </row>
    <row r="36" spans="1:6" ht="15.75" x14ac:dyDescent="0.25">
      <c r="A36" s="56" t="s">
        <v>253</v>
      </c>
      <c r="B36" s="56">
        <f>COUNTIFS('[7]ETC data set - AM'!K:K, "Dietitian",'[7]ETC data set - AM'!P:P,"Declaration",'[7]ETC data set - AM'!N:N, "")</f>
        <v>16</v>
      </c>
      <c r="C36" s="56">
        <f>COUNTIFS('[7]ETC data set - AM'!K:K, "Dietitian",'[7]ETC data set - AM'!P:P,"Audit",'[7]ETC data set - AM'!N:N, "")</f>
        <v>21</v>
      </c>
      <c r="D36" s="139">
        <f t="shared" si="1"/>
        <v>3.644646924829157E-2</v>
      </c>
      <c r="E36" s="139">
        <f t="shared" si="2"/>
        <v>6.0171919770773637E-2</v>
      </c>
      <c r="F36" s="139">
        <f t="shared" si="3"/>
        <v>4.6954314720812185E-2</v>
      </c>
    </row>
    <row r="37" spans="1:6" ht="15.75" x14ac:dyDescent="0.25">
      <c r="A37" s="56" t="s">
        <v>99</v>
      </c>
      <c r="B37" s="56">
        <f>COUNTIFS('[7]ETC data set - AM'!K:K, "Hearing aid dispenser",'[7]ETC data set - AM'!P:P,"Declaration",'[7]ETC data set - AM'!N:N, "")</f>
        <v>9</v>
      </c>
      <c r="C37" s="56">
        <f>COUNTIFS('[7]ETC data set - AM'!K:K, "Hearing aid dispenser",'[7]ETC data set - AM'!P:P,"Audit",'[7]ETC data set - AM'!N:N, "")</f>
        <v>8</v>
      </c>
      <c r="D37" s="139">
        <f t="shared" si="1"/>
        <v>2.0501138952164009E-2</v>
      </c>
      <c r="E37" s="139">
        <f t="shared" si="2"/>
        <v>2.2922636103151862E-2</v>
      </c>
      <c r="F37" s="139">
        <f t="shared" si="3"/>
        <v>2.1573604060913704E-2</v>
      </c>
    </row>
    <row r="38" spans="1:6" ht="15.75" x14ac:dyDescent="0.25">
      <c r="A38" s="56" t="s">
        <v>285</v>
      </c>
      <c r="B38" s="56">
        <f>COUNTIFS('[7]ETC data set - AM'!K:K, "Occupational therapist",'[7]ETC data set - AM'!P:P,"Declaration",'[7]ETC data set - AM'!N:N, "")</f>
        <v>32</v>
      </c>
      <c r="C38" s="56">
        <f>COUNTIFS('[7]ETC data set - AM'!K:K, "Occupational therapist",'[7]ETC data set - AM'!P:P,"Audit",'[7]ETC data set - AM'!N:N, "")</f>
        <v>34</v>
      </c>
      <c r="D38" s="139">
        <f t="shared" si="1"/>
        <v>7.289293849658314E-2</v>
      </c>
      <c r="E38" s="139">
        <f t="shared" si="2"/>
        <v>9.7421203438395415E-2</v>
      </c>
      <c r="F38" s="139">
        <f t="shared" si="3"/>
        <v>8.3756345177664976E-2</v>
      </c>
    </row>
    <row r="39" spans="1:6" ht="15.75" x14ac:dyDescent="0.25">
      <c r="A39" s="56" t="s">
        <v>110</v>
      </c>
      <c r="B39" s="56">
        <f>COUNTIFS('[7]ETC data set - AM'!K:K, "Operating department practitioner",'[7]ETC data set - AM'!P:P,"Declaration",'[7]ETC data set - AM'!N:N, "")</f>
        <v>23</v>
      </c>
      <c r="C39" s="56">
        <f>COUNTIFS('[7]ETC data set - AM'!K:K, "Operating department practitioner",'[7]ETC data set - AM'!P:P,"Audit",'[7]ETC data set - AM'!N:N, "")</f>
        <v>14</v>
      </c>
      <c r="D39" s="139">
        <f t="shared" si="1"/>
        <v>5.2391799544419138E-2</v>
      </c>
      <c r="E39" s="139">
        <f t="shared" si="2"/>
        <v>4.0114613180515762E-2</v>
      </c>
      <c r="F39" s="139">
        <f t="shared" si="3"/>
        <v>4.6954314720812185E-2</v>
      </c>
    </row>
    <row r="40" spans="1:6" ht="15.75" x14ac:dyDescent="0.25">
      <c r="A40" s="56" t="s">
        <v>1339</v>
      </c>
      <c r="B40" s="56">
        <f>COUNTIFS('[7]ETC data set - AM'!K:K, "Orthoptist",'[7]ETC data set - AM'!P:P,"Declaration",'[7]ETC data set - AM'!N:N, "")</f>
        <v>2</v>
      </c>
      <c r="C40" s="56">
        <f>COUNTIFS('[7]ETC data set - AM'!K:K, "Orthoptist",'[7]ETC data set - AM'!P:P,"Audit",'[7]ETC data set - AM'!N:N, "")</f>
        <v>1</v>
      </c>
      <c r="D40" s="139">
        <f t="shared" si="1"/>
        <v>4.5558086560364463E-3</v>
      </c>
      <c r="E40" s="139">
        <f t="shared" si="2"/>
        <v>2.8653295128939827E-3</v>
      </c>
      <c r="F40" s="139">
        <f t="shared" si="3"/>
        <v>3.8071065989847717E-3</v>
      </c>
    </row>
    <row r="41" spans="1:6" ht="15.75" x14ac:dyDescent="0.25">
      <c r="A41" s="56" t="s">
        <v>89</v>
      </c>
      <c r="B41" s="56">
        <f>COUNTIFS('[7]ETC data set - AM'!K:K, "Paramedic",'[7]ETC data set - AM'!P:P,"Declaration",'[7]ETC data set - AM'!N:N, "")</f>
        <v>47</v>
      </c>
      <c r="C41" s="56">
        <f>COUNTIFS('[7]ETC data set - AM'!K:K, "Paramedic",'[7]ETC data set - AM'!P:P,"Audit",'[7]ETC data set - AM'!N:N, "")</f>
        <v>17</v>
      </c>
      <c r="D41" s="139">
        <f t="shared" si="1"/>
        <v>0.1070615034168565</v>
      </c>
      <c r="E41" s="139">
        <f t="shared" si="2"/>
        <v>4.8710601719197708E-2</v>
      </c>
      <c r="F41" s="139">
        <f t="shared" si="3"/>
        <v>8.1218274111675121E-2</v>
      </c>
    </row>
    <row r="42" spans="1:6" ht="15.75" x14ac:dyDescent="0.25">
      <c r="A42" s="56" t="s">
        <v>155</v>
      </c>
      <c r="B42" s="56">
        <f>COUNTIFS('[7]ETC data set - AM'!K:K, "Physiotherapist",'[7]ETC data set - AM'!P:P,"Declaration",'[7]ETC data set - AM'!N:N, "")</f>
        <v>42</v>
      </c>
      <c r="C42" s="56">
        <f>COUNTIFS('[7]ETC data set - AM'!K:K, "Physiotherapist",'[7]ETC data set - AM'!P:P,"Audit",'[7]ETC data set - AM'!N:N, "")</f>
        <v>38</v>
      </c>
      <c r="D42" s="139">
        <f t="shared" si="1"/>
        <v>9.5671981776765377E-2</v>
      </c>
      <c r="E42" s="139">
        <f t="shared" si="2"/>
        <v>0.10888252148997135</v>
      </c>
      <c r="F42" s="139">
        <f t="shared" si="3"/>
        <v>0.10152284263959391</v>
      </c>
    </row>
    <row r="43" spans="1:6" ht="15.75" x14ac:dyDescent="0.25">
      <c r="A43" s="56" t="s">
        <v>140</v>
      </c>
      <c r="B43" s="56">
        <f>COUNTIFS('[7]ETC data set - AM'!K:K, "Practitioner psychologist",'[7]ETC data set - AM'!P:P,"Declaration",'[7]ETC data set - AM'!N:N, "")</f>
        <v>70</v>
      </c>
      <c r="C43" s="56">
        <f>COUNTIFS('[7]ETC data set - AM'!K:K, "Practitioner psychologist",'[7]ETC data set - AM'!P:P,"Audit",'[7]ETC data set - AM'!N:N, "")</f>
        <v>43</v>
      </c>
      <c r="D43" s="139">
        <f t="shared" si="1"/>
        <v>0.15945330296127563</v>
      </c>
      <c r="E43" s="139">
        <f t="shared" si="2"/>
        <v>0.12320916905444126</v>
      </c>
      <c r="F43" s="139">
        <f t="shared" si="3"/>
        <v>0.14340101522842641</v>
      </c>
    </row>
    <row r="44" spans="1:6" ht="15.75" x14ac:dyDescent="0.25">
      <c r="A44" s="56" t="s">
        <v>2792</v>
      </c>
      <c r="B44" s="56">
        <f>COUNTIFS('[7]ETC data set - AM'!K:K, "Prosthetist / orthotist",'[7]ETC data set - AM'!P:P,"Declaration",'[7]ETC data set - AM'!N:N, "")</f>
        <v>1</v>
      </c>
      <c r="C44" s="56">
        <f>COUNTIFS('[7]ETC data set - AM'!K:K, "Prosthetist / orthotist",'[7]ETC data set - AM'!P:P,"Audit",'[7]ETC data set - AM'!N:N, "")</f>
        <v>1</v>
      </c>
      <c r="D44" s="139">
        <f t="shared" si="1"/>
        <v>2.2779043280182231E-3</v>
      </c>
      <c r="E44" s="139">
        <f t="shared" si="2"/>
        <v>2.8653295128939827E-3</v>
      </c>
      <c r="F44" s="139">
        <f t="shared" si="3"/>
        <v>2.5380710659898475E-3</v>
      </c>
    </row>
    <row r="45" spans="1:6" ht="15.75" x14ac:dyDescent="0.25">
      <c r="A45" s="56" t="s">
        <v>43</v>
      </c>
      <c r="B45" s="140">
        <f>COUNTIFS('[7]ETC data set - AM'!K:K, "Radiographer",'[7]ETC data set - AM'!P:P,"Declaration",'[7]ETC data set - AM'!N:N, "")</f>
        <v>24</v>
      </c>
      <c r="C45" s="56">
        <f>COUNTIFS('[7]ETC data set - AM'!K:K, "Radiographer",'[7]ETC data set - AM'!P:P,"Audit",'[7]ETC data set - AM'!N:N, "")</f>
        <v>26</v>
      </c>
      <c r="D45" s="139">
        <f t="shared" si="1"/>
        <v>5.4669703872437359E-2</v>
      </c>
      <c r="E45" s="139">
        <f t="shared" si="2"/>
        <v>7.4498567335243557E-2</v>
      </c>
      <c r="F45" s="139">
        <f t="shared" si="3"/>
        <v>6.3451776649746189E-2</v>
      </c>
    </row>
    <row r="46" spans="1:6" ht="15.75" x14ac:dyDescent="0.25">
      <c r="A46" s="56" t="s">
        <v>235</v>
      </c>
      <c r="B46" s="56">
        <f>COUNTIFS('[7]ETC data set - AM'!K:K, "Speech and language therapist",'[7]ETC data set - AM'!P:P,"Declaration",'[7]ETC data set - AM'!N:N, "")</f>
        <v>26</v>
      </c>
      <c r="C46" s="56">
        <f>COUNTIFS('[7]ETC data set - AM'!K:K, "Speech and language therapist",'[7]ETC data set - AM'!P:P,"Audit",'[7]ETC data set - AM'!N:N, "")</f>
        <v>18</v>
      </c>
      <c r="D46" s="139">
        <f t="shared" si="1"/>
        <v>5.9225512528473807E-2</v>
      </c>
      <c r="E46" s="139">
        <f t="shared" si="2"/>
        <v>5.1575931232091692E-2</v>
      </c>
      <c r="F46" s="139">
        <f t="shared" si="3"/>
        <v>5.5837563451776651E-2</v>
      </c>
    </row>
    <row r="47" spans="1:6" ht="15.75" x14ac:dyDescent="0.25">
      <c r="A47" s="56" t="s">
        <v>3844</v>
      </c>
      <c r="B47" s="56">
        <f>COUNTIFS('[7]ETC data set - AM'!M:M,"Podiatric surgery",'[7]ETC data set - AM'!N:N,"",'[7]ETC data set - AM'!P:P,"Declaration")</f>
        <v>0</v>
      </c>
      <c r="C47" s="56">
        <f>COUNTIFS('[7]ETC data set - AM'!M:M,"Podiatric surgery",'[7]ETC data set - AM'!N:N,"",'[7]ETC data set - AM'!P:P,"Audit")</f>
        <v>2</v>
      </c>
      <c r="D47" s="139">
        <f t="shared" si="1"/>
        <v>0</v>
      </c>
      <c r="E47" s="139">
        <f t="shared" si="2"/>
        <v>5.7306590257879654E-3</v>
      </c>
      <c r="F47" s="139">
        <f t="shared" si="3"/>
        <v>2.5380710659898475E-3</v>
      </c>
    </row>
    <row r="48" spans="1:6" ht="15.75" x14ac:dyDescent="0.25">
      <c r="A48" s="56" t="s">
        <v>3842</v>
      </c>
      <c r="B48" s="56">
        <f>COUNTIFS('[7]ETC data set - AM'!M:M,"Supplementary Prescribing, Independent Prescribing",'[7]ETC data set - AM'!P:P,"Declaration",'[7]ETC data set - AM'!N:N,"")+COUNTIFS('[7]ETC data set - AM'!M:M,"Supplementary Prescribing",'[7]ETC data set - AM'!P:P,"Declaration",'[7]ETC data set - AM'!N:N,"")</f>
        <v>71</v>
      </c>
      <c r="C48" s="56">
        <f>COUNTIFS('[7]ETC data set - AM'!M:M,"Supplementary Prescribing, Independent Prescribing",'[7]ETC data set - AM'!P:P,"Audit",'[7]ETC data set - AM'!N:N,"")+COUNTIFS('[7]ETC data set - AM'!M:M,"Supplementary Prescribing",'[7]ETC data set - AM'!P:P,"Audit",'[7]ETC data set - AM'!N:N,"")</f>
        <v>66</v>
      </c>
      <c r="D48" s="139">
        <f t="shared" si="1"/>
        <v>0.16173120728929385</v>
      </c>
      <c r="E48" s="139">
        <f t="shared" si="2"/>
        <v>0.18911174785100288</v>
      </c>
      <c r="F48" s="139">
        <f t="shared" si="3"/>
        <v>0.17385786802030456</v>
      </c>
    </row>
    <row r="49" spans="1:6" ht="15.75" x14ac:dyDescent="0.25">
      <c r="A49" s="56" t="s">
        <v>3958</v>
      </c>
      <c r="B49" s="56">
        <f>COUNTIFS('[7]ETC data set - AM'!M:M, "POM – Administration, POM - Sale / Supply (CH)",'[7]ETC data set - AM'!P:P,"Declaration",'[7]ETC data set - AM'!N:N, "",'[7]ETC data set - AM'!K:K,"")+COUNTIFS('[7]ETC data set - AM'!M:M, "POM – Administration",'[7]ETC data set - AM'!P:P,"Declaration",'[7]ETC data set - AM'!N:N, "",'[7]ETC data set - AM'!K:K,"")+COUNTIFS('[7]ETC data set - AM'!M:M, "POM - Sale / Supply (CH)",'[7]ETC data set - AM'!P:P,"Declaration",'[7]ETC data set - AM'!N:N, "",'[7]ETC data set - AM'!K:K,"")+COUNTIFS('[7]ETC data set - AM'!M:M,"POM - Sale / Supply (OR)",'[7]ETC data set - AM'!P:P,"Declaration",'[7]ETC data set - AM'!N:N, "",'[7]ETC data set - AM'!K:K,"")</f>
        <v>5</v>
      </c>
      <c r="C49" s="56">
        <f>COUNTIFS('[7]ETC data set - AM'!M:M, "POM – Administration, POM - Sale / Supply (CH)",'[7]ETC data set - AM'!P:P,"Audit",'[7]ETC data set - AM'!N:N, "",'[7]ETC data set - AM'!K:K,"")+COUNTIFS('[7]ETC data set - AM'!M:M, "POM – Administration",'[7]ETC data set - AM'!P:P,"Audit",'[7]ETC data set - AM'!N:N, "",'[7]ETC data set - AM'!K:K,"")+COUNTIFS('[7]ETC data set - AM'!M:M, "POM - Sale / Supply (CH)",'[7]ETC data set - AM'!P:P,"Audit",'[7]ETC data set - AM'!N:N, "",'[7]ETC data set - AM'!K:K,"")+COUNTIFS('[7]ETC data set - AM'!M:M,"POM - Sale / Supply (OR)",'[7]ETC data set - AM'!P:P,"Audit",'[7]ETC data set - AM'!N:N, "",'[7]ETC data set - AM'!K:K,"")</f>
        <v>5</v>
      </c>
      <c r="D49" s="139">
        <f t="shared" si="1"/>
        <v>1.1389521640091117E-2</v>
      </c>
      <c r="E49" s="139">
        <f t="shared" si="2"/>
        <v>1.4326647564469915E-2</v>
      </c>
      <c r="F49" s="139">
        <f t="shared" si="3"/>
        <v>1.2690355329949238E-2</v>
      </c>
    </row>
    <row r="50" spans="1:6" ht="15.75" x14ac:dyDescent="0.25">
      <c r="A50" s="56" t="s">
        <v>3959</v>
      </c>
      <c r="B50" s="56">
        <f>COUNTIFS('[7]ETC data set - AM'!M:M, "Supplementary Prescribing, Independent Prescribing, POM - Sale / Supply (CH)",'[7]ETC data set - AM'!P:P,"Declaration",'[7]ETC data set - AM'!N:N, "")+COUNTIFS('[7]ETC data set - AM'!M:M, "Supplementary Prescribing, POM - Sale / Supply (CH)",'[7]ETC data set - AM'!P:P,"Declaration",'[7]ETC data set - AM'!N:N, "")</f>
        <v>0</v>
      </c>
      <c r="C50" s="56">
        <f>COUNTIFS('[7]ETC data set - AM'!M:M, "Supplementary Prescribing, Independent Prescribing, POM - Sale / Supply (CH)",'[7]ETC data set - AM'!P:P,"Audit",'[7]ETC data set - AM'!N:N, "")+COUNTIFS('[7]ETC data set - AM'!M:M, "Supplementary Prescribing, POM - Sale / Supply (CH)",'[7]ETC data set - AM'!P:P,"Audit",'[7]ETC data set - AM'!N:N, "")</f>
        <v>3</v>
      </c>
      <c r="D50" s="139">
        <f t="shared" si="1"/>
        <v>0</v>
      </c>
      <c r="E50" s="139">
        <f t="shared" si="2"/>
        <v>8.5959885386819486E-3</v>
      </c>
      <c r="F50" s="139">
        <f t="shared" si="3"/>
        <v>3.8071065989847717E-3</v>
      </c>
    </row>
    <row r="51" spans="1:6" ht="15.75" x14ac:dyDescent="0.25">
      <c r="A51" s="56" t="s">
        <v>3891</v>
      </c>
      <c r="B51" s="122">
        <f>SUM(B32:B50)</f>
        <v>439</v>
      </c>
      <c r="C51" s="122">
        <f>SUM(C32:C50)</f>
        <v>349</v>
      </c>
      <c r="D51" s="139">
        <f t="shared" si="1"/>
        <v>1</v>
      </c>
      <c r="E51" s="139">
        <f t="shared" si="2"/>
        <v>1</v>
      </c>
      <c r="F51" s="139">
        <f t="shared" si="3"/>
        <v>1</v>
      </c>
    </row>
    <row r="52" spans="1:6" x14ac:dyDescent="0.25">
      <c r="C52" s="141">
        <f>SUM(B51:C51)</f>
        <v>788</v>
      </c>
    </row>
  </sheetData>
  <pageMargins left="0.7" right="0.7" top="0.75" bottom="0.75" header="0.3" footer="0.3"/>
  <pageSetup paperSize="9" scale="66" orientation="portrait" r:id="rId1"/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9:R26"/>
  <sheetViews>
    <sheetView view="pageBreakPreview" zoomScale="60" zoomScaleNormal="100" workbookViewId="0">
      <selection activeCell="J24" sqref="J24"/>
    </sheetView>
  </sheetViews>
  <sheetFormatPr defaultRowHeight="15" x14ac:dyDescent="0.25"/>
  <cols>
    <col min="1" max="8" width="9.140625" style="12"/>
    <col min="9" max="10" width="9.140625" style="12" customWidth="1"/>
    <col min="11" max="11" width="9.140625" style="12"/>
    <col min="12" max="12" width="9.140625" style="12" customWidth="1"/>
    <col min="13" max="13" width="9.140625" style="12"/>
    <col min="14" max="15" width="9.140625" style="12" customWidth="1"/>
    <col min="16" max="16" width="9.5703125" style="12" customWidth="1"/>
    <col min="17" max="16384" width="9.140625" style="12"/>
  </cols>
  <sheetData>
    <row r="19" spans="1:18" ht="15.75" x14ac:dyDescent="0.25">
      <c r="A19" s="51"/>
      <c r="B19" s="120" t="s">
        <v>3947</v>
      </c>
      <c r="C19" s="142" t="s">
        <v>3960</v>
      </c>
      <c r="D19" s="142"/>
      <c r="E19" s="142"/>
      <c r="F19" s="143"/>
      <c r="G19" s="96"/>
      <c r="H19" s="96"/>
      <c r="I19" s="96"/>
      <c r="J19" s="56"/>
      <c r="K19" s="120" t="s">
        <v>3961</v>
      </c>
      <c r="L19" s="120"/>
      <c r="M19" s="120"/>
      <c r="N19" s="120"/>
      <c r="O19" s="56"/>
      <c r="P19" s="56"/>
      <c r="Q19" s="56"/>
      <c r="R19" s="56"/>
    </row>
    <row r="20" spans="1:18" ht="15.75" x14ac:dyDescent="0.25">
      <c r="B20" s="144"/>
      <c r="C20" s="145" t="s">
        <v>3962</v>
      </c>
      <c r="D20" s="146"/>
      <c r="E20" s="134" t="s">
        <v>3963</v>
      </c>
      <c r="F20" s="146"/>
      <c r="G20" s="96"/>
      <c r="H20" s="96"/>
      <c r="I20" s="96"/>
      <c r="J20" s="56"/>
      <c r="K20" s="120" t="s">
        <v>3962</v>
      </c>
      <c r="L20" s="120"/>
      <c r="M20" s="120"/>
      <c r="N20" s="120"/>
      <c r="O20" s="134" t="s">
        <v>3963</v>
      </c>
      <c r="P20" s="96"/>
      <c r="Q20" s="147"/>
      <c r="R20" s="148"/>
    </row>
    <row r="21" spans="1:18" ht="15.75" x14ac:dyDescent="0.25">
      <c r="B21" s="56" t="s">
        <v>3832</v>
      </c>
      <c r="C21" s="56">
        <v>322</v>
      </c>
      <c r="D21" s="139">
        <v>0.91</v>
      </c>
      <c r="E21" s="56">
        <v>33</v>
      </c>
      <c r="F21" s="139">
        <v>0.09</v>
      </c>
      <c r="G21" s="96"/>
      <c r="H21" s="96"/>
      <c r="I21" s="96"/>
      <c r="J21" s="56" t="s">
        <v>3947</v>
      </c>
      <c r="K21" s="56" t="s">
        <v>3964</v>
      </c>
      <c r="L21" s="56"/>
      <c r="M21" s="56" t="s">
        <v>3965</v>
      </c>
      <c r="N21" s="56"/>
      <c r="O21" s="56" t="s">
        <v>3964</v>
      </c>
      <c r="P21" s="56"/>
      <c r="Q21" s="56" t="s">
        <v>3965</v>
      </c>
      <c r="R21" s="56"/>
    </row>
    <row r="22" spans="1:18" ht="15.75" x14ac:dyDescent="0.25">
      <c r="B22" s="56" t="s">
        <v>3833</v>
      </c>
      <c r="C22" s="56">
        <v>306</v>
      </c>
      <c r="D22" s="139">
        <v>0.82</v>
      </c>
      <c r="E22" s="56">
        <v>66</v>
      </c>
      <c r="F22" s="139">
        <v>0.18</v>
      </c>
      <c r="G22" s="96"/>
      <c r="H22" s="96"/>
      <c r="I22" s="96"/>
      <c r="J22" s="56" t="s">
        <v>3834</v>
      </c>
      <c r="K22" s="56">
        <v>286</v>
      </c>
      <c r="L22" s="139">
        <v>0.65</v>
      </c>
      <c r="M22" s="56">
        <v>155</v>
      </c>
      <c r="N22" s="139">
        <v>0.35</v>
      </c>
      <c r="O22" s="56">
        <v>60</v>
      </c>
      <c r="P22" s="139">
        <v>0.6</v>
      </c>
      <c r="Q22" s="56">
        <v>40</v>
      </c>
      <c r="R22" s="139">
        <v>0.4</v>
      </c>
    </row>
    <row r="23" spans="1:18" ht="15.75" x14ac:dyDescent="0.25">
      <c r="B23" s="56" t="s">
        <v>3834</v>
      </c>
      <c r="C23" s="56">
        <v>441</v>
      </c>
      <c r="D23" s="139">
        <v>0.82</v>
      </c>
      <c r="E23" s="56">
        <v>100</v>
      </c>
      <c r="F23" s="139">
        <v>0.18</v>
      </c>
      <c r="G23" s="96"/>
      <c r="H23" s="96"/>
      <c r="I23" s="96"/>
      <c r="J23" s="56" t="s">
        <v>3835</v>
      </c>
      <c r="K23" s="56">
        <v>242</v>
      </c>
      <c r="L23" s="139">
        <v>0.72</v>
      </c>
      <c r="M23" s="56">
        <v>96</v>
      </c>
      <c r="N23" s="139">
        <v>0.28000000000000003</v>
      </c>
      <c r="O23" s="56">
        <v>46</v>
      </c>
      <c r="P23" s="139">
        <v>0.82</v>
      </c>
      <c r="Q23" s="56">
        <v>10</v>
      </c>
      <c r="R23" s="139">
        <v>0.18</v>
      </c>
    </row>
    <row r="24" spans="1:18" ht="15.75" x14ac:dyDescent="0.25">
      <c r="B24" s="56" t="s">
        <v>3835</v>
      </c>
      <c r="C24" s="56">
        <v>338</v>
      </c>
      <c r="D24" s="139">
        <v>0.86</v>
      </c>
      <c r="E24" s="56">
        <v>56</v>
      </c>
      <c r="F24" s="139">
        <v>0.14000000000000001</v>
      </c>
      <c r="G24" s="96"/>
      <c r="H24" s="96"/>
      <c r="I24" s="96"/>
      <c r="J24" s="56" t="s">
        <v>3837</v>
      </c>
      <c r="K24" s="56">
        <v>226</v>
      </c>
      <c r="L24" s="139">
        <v>0.46</v>
      </c>
      <c r="M24" s="56">
        <v>265</v>
      </c>
      <c r="N24" s="139">
        <v>0.54</v>
      </c>
      <c r="O24" s="56">
        <v>31</v>
      </c>
      <c r="P24" s="139">
        <v>0.47</v>
      </c>
      <c r="Q24" s="56">
        <v>35</v>
      </c>
      <c r="R24" s="139">
        <v>0.53</v>
      </c>
    </row>
    <row r="25" spans="1:18" ht="15.75" x14ac:dyDescent="0.25">
      <c r="B25" s="56" t="s">
        <v>3837</v>
      </c>
      <c r="C25" s="56">
        <v>491</v>
      </c>
      <c r="D25" s="139">
        <v>0.88</v>
      </c>
      <c r="E25" s="56">
        <v>66</v>
      </c>
      <c r="F25" s="139">
        <v>0.12</v>
      </c>
      <c r="G25" s="96"/>
      <c r="H25" s="96"/>
      <c r="I25" s="96"/>
      <c r="J25" s="56" t="s">
        <v>3838</v>
      </c>
      <c r="K25" s="56">
        <f>COUNTIFS('[7]ETC data set - AM'!N:N,"",'[7]ETC data set - AM'!Q:Q,"Assessment Day",'[7]ETC data set - AM'!W:W,"yes")</f>
        <v>147</v>
      </c>
      <c r="L25" s="149">
        <f>K25/C26</f>
        <v>0.5268817204301075</v>
      </c>
      <c r="M25" s="56">
        <f>COUNTIFS('[7]ETC data set - AM'!N:N,"",'[7]ETC data set - AM'!Q:Q,"Assessment Day",'[7]ETC data set - AM'!W:W,"No")</f>
        <v>132</v>
      </c>
      <c r="N25" s="149">
        <f>M25/C26</f>
        <v>0.4731182795698925</v>
      </c>
      <c r="O25" s="56">
        <f>COUNTIFS('[7]ETC data set - AM'!N:N,"",'[7]ETC data set - AM'!Q:Q,"Postal",'[7]ETC data set - AM'!W:W,"yes")</f>
        <v>38</v>
      </c>
      <c r="P25" s="149">
        <f>O25/E26</f>
        <v>0.54285714285714282</v>
      </c>
      <c r="Q25" s="56">
        <f>COUNTIFS('[7]ETC data set - AM'!N:N,"",'[7]ETC data set - AM'!Q:Q,"Postal",'[7]ETC data set - AM'!W:W,"No")</f>
        <v>32</v>
      </c>
      <c r="R25" s="149">
        <f>Q25/E26</f>
        <v>0.45714285714285713</v>
      </c>
    </row>
    <row r="26" spans="1:18" ht="15.75" x14ac:dyDescent="0.25">
      <c r="B26" s="56" t="s">
        <v>3838</v>
      </c>
      <c r="C26" s="122">
        <f>COUNTIFS('[7]ETC data set - AM'!N:N,"",'[7]ETC data set - AM'!Q:Q,"Assessment Day")</f>
        <v>279</v>
      </c>
      <c r="D26" s="149">
        <f>C26/'[7]AM - Programmes'!C51</f>
        <v>0.79942693409742116</v>
      </c>
      <c r="E26" s="56">
        <f>COUNTIFS('[7]ETC data set - AM'!N:N,"",'[7]ETC data set - AM'!Q:Q,"Postal")</f>
        <v>70</v>
      </c>
      <c r="F26" s="149">
        <f>E26/'[7]AM - Programmes'!C51</f>
        <v>0.20057306590257878</v>
      </c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</row>
  </sheetData>
  <pageMargins left="0.7" right="0.7" top="0.75" bottom="0.75" header="0.3" footer="0.3"/>
  <pageSetup paperSize="9" scale="52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view="pageBreakPreview" zoomScale="60" zoomScaleNormal="100" workbookViewId="0">
      <selection activeCell="O24" sqref="O24"/>
    </sheetView>
  </sheetViews>
  <sheetFormatPr defaultRowHeight="15" x14ac:dyDescent="0.25"/>
  <cols>
    <col min="1" max="1" width="75.85546875" style="12" bestFit="1" customWidth="1"/>
    <col min="2" max="11" width="9.28515625" style="12" bestFit="1" customWidth="1"/>
    <col min="12" max="12" width="11.5703125" style="12" bestFit="1" customWidth="1"/>
    <col min="13" max="15" width="9.28515625" style="12" bestFit="1" customWidth="1"/>
    <col min="16" max="16384" width="9.140625" style="12"/>
  </cols>
  <sheetData>
    <row r="1" spans="1:1" ht="18" x14ac:dyDescent="0.25">
      <c r="A1" s="133" t="s">
        <v>3966</v>
      </c>
    </row>
    <row r="23" spans="1:15" ht="15.75" x14ac:dyDescent="0.25">
      <c r="A23" s="19" t="s">
        <v>3967</v>
      </c>
      <c r="B23" s="208" t="s">
        <v>3831</v>
      </c>
      <c r="C23" s="209"/>
      <c r="D23" s="208" t="s">
        <v>3832</v>
      </c>
      <c r="E23" s="209"/>
      <c r="F23" s="208" t="s">
        <v>3833</v>
      </c>
      <c r="G23" s="209"/>
      <c r="H23" s="208" t="s">
        <v>3834</v>
      </c>
      <c r="I23" s="209"/>
      <c r="J23" s="208" t="s">
        <v>3835</v>
      </c>
      <c r="K23" s="209"/>
      <c r="L23" s="208" t="s">
        <v>3837</v>
      </c>
      <c r="M23" s="209"/>
      <c r="N23" s="212" t="s">
        <v>3838</v>
      </c>
      <c r="O23" s="213"/>
    </row>
    <row r="24" spans="1:15" ht="15.75" x14ac:dyDescent="0.25">
      <c r="A24" s="19" t="s">
        <v>3968</v>
      </c>
      <c r="B24" s="19">
        <v>273</v>
      </c>
      <c r="C24" s="132">
        <f>B24/273</f>
        <v>1</v>
      </c>
      <c r="D24" s="19">
        <v>349</v>
      </c>
      <c r="E24" s="132">
        <f>D24/353</f>
        <v>0.98866855524079322</v>
      </c>
      <c r="F24" s="19">
        <v>371</v>
      </c>
      <c r="G24" s="150">
        <f>F24/372</f>
        <v>0.99731182795698925</v>
      </c>
      <c r="H24" s="19">
        <v>538</v>
      </c>
      <c r="I24" s="150">
        <v>0.99445471349353054</v>
      </c>
      <c r="J24" s="56">
        <v>394</v>
      </c>
      <c r="K24" s="139">
        <v>1</v>
      </c>
      <c r="L24" s="56">
        <v>555</v>
      </c>
      <c r="M24" s="151">
        <v>0.996</v>
      </c>
      <c r="N24" s="56">
        <f>COUNTIFS('[7]ETC data set - AM'!N:N,"",'[7]ETC data set - AM'!P:P,"Audit",'[7]ETC data set - AM'!AA:AA,"1. Reconfirm Approval")</f>
        <v>342</v>
      </c>
      <c r="O24" s="152">
        <f>N24/'[7]AM - Programmes'!C51</f>
        <v>0.97994269340974216</v>
      </c>
    </row>
    <row r="25" spans="1:15" ht="15.75" x14ac:dyDescent="0.25">
      <c r="A25" s="19" t="s">
        <v>3969</v>
      </c>
      <c r="B25" s="19">
        <v>0</v>
      </c>
      <c r="C25" s="132">
        <v>0</v>
      </c>
      <c r="D25" s="19">
        <v>4</v>
      </c>
      <c r="E25" s="132">
        <f>D25/353</f>
        <v>1.1331444759206799E-2</v>
      </c>
      <c r="F25" s="19">
        <v>1</v>
      </c>
      <c r="G25" s="150">
        <f>F25/372</f>
        <v>2.6881720430107529E-3</v>
      </c>
      <c r="H25" s="19">
        <v>3</v>
      </c>
      <c r="I25" s="150">
        <v>5.5452865064695009E-3</v>
      </c>
      <c r="J25" s="56">
        <v>0</v>
      </c>
      <c r="K25" s="139">
        <v>0</v>
      </c>
      <c r="L25" s="56">
        <v>2</v>
      </c>
      <c r="M25" s="151">
        <v>4.0000000000000001E-3</v>
      </c>
      <c r="N25" s="56">
        <f>COUNTIFS('[7]ETC data set - AM'!N:N,"",'[7]ETC data set - AM'!P:P,"Audit",'[7]ETC data set - AM'!AA:AA,"2. Visit")</f>
        <v>7</v>
      </c>
      <c r="O25" s="152">
        <f>N25/'[7]AM - Programmes'!C51</f>
        <v>2.0057306590257881E-2</v>
      </c>
    </row>
    <row r="39" spans="2:2" x14ac:dyDescent="0.25">
      <c r="B39" s="12">
        <f>COUNTIFS('[7]ETC data set - AM'!K:K, "Operating department practitioner",'[7]ETC data set - AM'!P:P,"Declaration",'[7]ETC data set - AM'!N:N, "")</f>
        <v>23</v>
      </c>
    </row>
  </sheetData>
  <mergeCells count="7">
    <mergeCell ref="N23:O23"/>
    <mergeCell ref="B23:C23"/>
    <mergeCell ref="D23:E23"/>
    <mergeCell ref="F23:G23"/>
    <mergeCell ref="H23:I23"/>
    <mergeCell ref="J23:K23"/>
    <mergeCell ref="L23:M23"/>
  </mergeCells>
  <pageMargins left="0.7" right="0.7" top="0.75" bottom="0.75" header="0.3" footer="0.3"/>
  <pageSetup paperSize="9" scale="42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view="pageBreakPreview" zoomScale="60" zoomScaleNormal="100" workbookViewId="0">
      <selection activeCell="I1" sqref="I1"/>
    </sheetView>
  </sheetViews>
  <sheetFormatPr defaultRowHeight="15" x14ac:dyDescent="0.25"/>
  <cols>
    <col min="1" max="1" width="60.85546875" style="12" bestFit="1" customWidth="1"/>
    <col min="2" max="2" width="9.140625" style="12"/>
    <col min="3" max="3" width="9.7109375" style="12" bestFit="1" customWidth="1"/>
    <col min="4" max="5" width="9.140625" style="12"/>
    <col min="6" max="6" width="9.7109375" style="12" customWidth="1"/>
    <col min="7" max="16384" width="9.140625" style="12"/>
  </cols>
  <sheetData>
    <row r="1" spans="1:8" ht="18" x14ac:dyDescent="0.25">
      <c r="A1" s="16" t="s">
        <v>3970</v>
      </c>
      <c r="B1" s="153"/>
      <c r="C1" s="153"/>
      <c r="D1" s="153"/>
      <c r="E1" s="153"/>
      <c r="F1" s="153"/>
      <c r="G1" s="153"/>
      <c r="H1" s="153"/>
    </row>
    <row r="2" spans="1:8" x14ac:dyDescent="0.25">
      <c r="A2" s="153"/>
      <c r="B2" s="153"/>
      <c r="C2" s="153"/>
      <c r="D2" s="153"/>
      <c r="E2" s="153"/>
      <c r="F2" s="153"/>
      <c r="G2" s="153"/>
      <c r="H2" s="153"/>
    </row>
    <row r="3" spans="1:8" ht="15.75" x14ac:dyDescent="0.25">
      <c r="A3" s="154" t="s">
        <v>3971</v>
      </c>
      <c r="B3" s="155"/>
      <c r="C3" s="155"/>
      <c r="D3" s="155"/>
      <c r="E3" s="155"/>
      <c r="F3" s="155"/>
      <c r="G3" s="155"/>
      <c r="H3" s="153"/>
    </row>
    <row r="4" spans="1:8" ht="15.75" x14ac:dyDescent="0.25">
      <c r="A4" s="155"/>
      <c r="B4" s="155"/>
      <c r="C4" s="118" t="s">
        <v>3834</v>
      </c>
      <c r="D4" s="118" t="s">
        <v>3835</v>
      </c>
      <c r="E4" s="118" t="s">
        <v>3837</v>
      </c>
      <c r="F4" s="56" t="s">
        <v>3838</v>
      </c>
      <c r="G4" s="153"/>
      <c r="H4" s="129" t="s">
        <v>3972</v>
      </c>
    </row>
    <row r="5" spans="1:8" ht="15.75" x14ac:dyDescent="0.25">
      <c r="A5" s="217" t="s">
        <v>3973</v>
      </c>
      <c r="B5" s="217"/>
      <c r="C5" s="156">
        <v>1.2</v>
      </c>
      <c r="D5" s="156">
        <v>1.1000000000000001</v>
      </c>
      <c r="E5" s="156">
        <v>0.7</v>
      </c>
      <c r="F5" s="157">
        <f>AVERAGE('[7]Time data'!AG:AG)</f>
        <v>1.2480637813211839</v>
      </c>
      <c r="G5" s="153"/>
      <c r="H5" s="158">
        <f>AVERAGE(C5:F5)</f>
        <v>1.062015945330296</v>
      </c>
    </row>
    <row r="7" spans="1:8" ht="15.75" x14ac:dyDescent="0.25">
      <c r="A7" s="138" t="s">
        <v>3974</v>
      </c>
    </row>
    <row r="25" spans="1:8" ht="15.75" x14ac:dyDescent="0.25">
      <c r="A25" s="155"/>
      <c r="B25" s="155"/>
      <c r="C25" s="118" t="s">
        <v>3834</v>
      </c>
      <c r="D25" s="118" t="s">
        <v>3835</v>
      </c>
      <c r="E25" s="118" t="s">
        <v>3837</v>
      </c>
      <c r="F25" s="56" t="s">
        <v>3838</v>
      </c>
      <c r="G25" s="153"/>
      <c r="H25" s="130" t="s">
        <v>3972</v>
      </c>
    </row>
    <row r="26" spans="1:8" ht="15.75" x14ac:dyDescent="0.25">
      <c r="A26" s="217" t="s">
        <v>3975</v>
      </c>
      <c r="B26" s="217"/>
      <c r="C26" s="156">
        <v>2.4</v>
      </c>
      <c r="D26" s="156">
        <v>2.2999999999999998</v>
      </c>
      <c r="E26" s="156">
        <v>2.1</v>
      </c>
      <c r="F26" s="157">
        <f>AVERAGE('[7]Time data'!AK:AK)</f>
        <v>2.6419293218720186</v>
      </c>
      <c r="G26" s="153"/>
      <c r="H26" s="158">
        <f>AVERAGE(C26:F26)</f>
        <v>2.3604823304680043</v>
      </c>
    </row>
    <row r="27" spans="1:8" ht="15.75" x14ac:dyDescent="0.25">
      <c r="A27" s="217" t="s">
        <v>3976</v>
      </c>
      <c r="B27" s="217"/>
      <c r="C27" s="156">
        <v>3.2</v>
      </c>
      <c r="D27" s="156">
        <v>2.9</v>
      </c>
      <c r="E27" s="156">
        <v>2.5</v>
      </c>
      <c r="F27" s="157">
        <f>AVERAGE('[7]Time data'!AM:AM)</f>
        <v>3.2193089430894317</v>
      </c>
      <c r="G27" s="153"/>
      <c r="H27" s="158">
        <f t="shared" ref="H27:H28" si="0">AVERAGE(C27:F27)</f>
        <v>2.954827235772358</v>
      </c>
    </row>
    <row r="28" spans="1:8" ht="15.75" x14ac:dyDescent="0.25">
      <c r="A28" s="217" t="s">
        <v>3977</v>
      </c>
      <c r="B28" s="217"/>
      <c r="C28" s="156">
        <v>1.9</v>
      </c>
      <c r="D28" s="156">
        <v>2.1</v>
      </c>
      <c r="E28" s="156">
        <v>1.6</v>
      </c>
      <c r="F28" s="157">
        <f>AVERAGE('[7]Time data'!AO:AO)</f>
        <v>2.1300900900900914</v>
      </c>
      <c r="G28" s="153"/>
      <c r="H28" s="158">
        <f t="shared" si="0"/>
        <v>1.9325225225225227</v>
      </c>
    </row>
    <row r="29" spans="1:8" ht="15.75" x14ac:dyDescent="0.25">
      <c r="A29" s="159"/>
      <c r="B29" s="159"/>
      <c r="C29" s="160"/>
      <c r="D29" s="160"/>
      <c r="E29" s="160"/>
      <c r="F29" s="153"/>
      <c r="G29" s="153"/>
      <c r="H29" s="161"/>
    </row>
    <row r="30" spans="1:8" ht="15.75" x14ac:dyDescent="0.25">
      <c r="A30" s="154"/>
      <c r="B30" s="155"/>
      <c r="C30" s="124"/>
      <c r="D30" s="124"/>
      <c r="E30" s="124"/>
      <c r="F30" s="124"/>
      <c r="G30" s="124"/>
      <c r="H30" s="162"/>
    </row>
    <row r="31" spans="1:8" ht="15.75" x14ac:dyDescent="0.25">
      <c r="A31" s="154" t="s">
        <v>3978</v>
      </c>
      <c r="B31" s="155"/>
      <c r="C31" s="155"/>
      <c r="D31" s="155"/>
      <c r="E31" s="155"/>
      <c r="F31" s="155"/>
      <c r="G31" s="155"/>
      <c r="H31" s="162"/>
    </row>
    <row r="32" spans="1:8" ht="15.75" x14ac:dyDescent="0.25">
      <c r="A32" s="155"/>
      <c r="B32" s="155"/>
      <c r="C32" s="118" t="s">
        <v>3838</v>
      </c>
      <c r="D32" s="163"/>
      <c r="E32" s="153"/>
      <c r="F32" s="153"/>
      <c r="G32" s="153"/>
      <c r="H32" s="153"/>
    </row>
    <row r="33" spans="1:8" x14ac:dyDescent="0.25">
      <c r="A33" s="214" t="s">
        <v>3979</v>
      </c>
      <c r="B33" s="215"/>
      <c r="C33" s="164">
        <f>COUNTIFS('[7]Time data'!P:P,"Declaration",'[7]Time data'!AG:AG,"&lt;=1",'[7]Time data'!N:N,"")/D33</f>
        <v>0.44646924829157175</v>
      </c>
      <c r="D33" s="153">
        <f>COUNTIFS('[7]Time data'!P:P,"Declaration",'[7]Time data'!N:N,"")</f>
        <v>439</v>
      </c>
      <c r="E33" s="153"/>
      <c r="F33" s="153"/>
      <c r="G33" s="153"/>
      <c r="H33" s="153"/>
    </row>
    <row r="34" spans="1:8" x14ac:dyDescent="0.25">
      <c r="A34" s="214" t="s">
        <v>3980</v>
      </c>
      <c r="B34" s="215"/>
      <c r="C34" s="164">
        <f>COUNTIFS('[7]Time data'!P:P,"Declaration",'[7]Time data'!AG:AG,"&lt;=2",'[7]Time data'!N:N,"")/D33</f>
        <v>0.87015945330296129</v>
      </c>
      <c r="D34" s="153"/>
      <c r="E34" s="153"/>
      <c r="F34" s="153"/>
      <c r="G34" s="153"/>
      <c r="H34" s="153"/>
    </row>
    <row r="35" spans="1:8" x14ac:dyDescent="0.25">
      <c r="A35" s="214" t="s">
        <v>3981</v>
      </c>
      <c r="B35" s="215"/>
      <c r="C35" s="164">
        <f>COUNTIFS('[7]Time data'!P:P,"Declaration",'[7]Time data'!AG:AG,"&lt;=3",'[7]Time data'!N:N,"")/D33</f>
        <v>1</v>
      </c>
      <c r="D35" s="153"/>
      <c r="E35" s="153"/>
      <c r="F35" s="153"/>
      <c r="G35" s="153"/>
      <c r="H35" s="153"/>
    </row>
    <row r="36" spans="1:8" x14ac:dyDescent="0.25">
      <c r="A36" s="214" t="s">
        <v>3982</v>
      </c>
      <c r="B36" s="215"/>
      <c r="C36" s="164">
        <f>COUNTIFS('[7]Time data'!P:P,"Audit",'[7]Time data'!AK:AK,"&lt;=1",'[7]Time data'!N:N,"")/D36</f>
        <v>2.2922636103151862E-2</v>
      </c>
      <c r="D36" s="153">
        <f>COUNTIFS('[7]Time data'!P:P,"Audit",'[7]Time data'!N:N,"")</f>
        <v>349</v>
      </c>
      <c r="E36" s="153"/>
      <c r="F36" s="153"/>
      <c r="G36" s="153"/>
      <c r="H36" s="153"/>
    </row>
    <row r="37" spans="1:8" x14ac:dyDescent="0.25">
      <c r="A37" s="214" t="s">
        <v>3983</v>
      </c>
      <c r="B37" s="215"/>
      <c r="C37" s="164">
        <f>COUNTIFS('[7]Time data'!P:P,"Audit",'[7]Time data'!AK:AK,"&lt;=2",'[7]Time data'!N:N,"")/D36</f>
        <v>0.40687679083094558</v>
      </c>
      <c r="D37" s="163"/>
      <c r="E37" s="153"/>
      <c r="F37" s="153"/>
      <c r="G37" s="153"/>
      <c r="H37" s="153"/>
    </row>
    <row r="38" spans="1:8" x14ac:dyDescent="0.25">
      <c r="A38" s="216" t="s">
        <v>3984</v>
      </c>
      <c r="B38" s="216"/>
      <c r="C38" s="164">
        <f>COUNTIFS('[7]Time data'!P:P,"Audit",'[7]Time data'!AK:AK,"&lt;=3",'[7]Time data'!N:N,"")/D36</f>
        <v>0.71919770773638969</v>
      </c>
      <c r="D38" s="153"/>
      <c r="E38" s="153"/>
      <c r="F38" s="153"/>
      <c r="G38" s="153"/>
      <c r="H38" s="153"/>
    </row>
    <row r="39" spans="1:8" x14ac:dyDescent="0.25">
      <c r="B39" s="12">
        <f>COUNTIFS('[7]ETC data set - AM'!K:K, "Operating department practitioner",'[7]ETC data set - AM'!P:P,"Declaration",'[7]ETC data set - AM'!N:N, "")</f>
        <v>23</v>
      </c>
    </row>
  </sheetData>
  <mergeCells count="10">
    <mergeCell ref="A35:B35"/>
    <mergeCell ref="A36:B36"/>
    <mergeCell ref="A37:B37"/>
    <mergeCell ref="A38:B38"/>
    <mergeCell ref="A5:B5"/>
    <mergeCell ref="A26:B26"/>
    <mergeCell ref="A27:B27"/>
    <mergeCell ref="A28:B28"/>
    <mergeCell ref="A33:B33"/>
    <mergeCell ref="A34:B34"/>
  </mergeCells>
  <pageMargins left="0.7" right="0.7" top="0.75" bottom="0.75" header="0.3" footer="0.3"/>
  <pageSetup paperSize="9" scale="6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view="pageBreakPreview" zoomScale="60" zoomScaleNormal="100" workbookViewId="0">
      <selection activeCell="B17" sqref="B17"/>
    </sheetView>
  </sheetViews>
  <sheetFormatPr defaultRowHeight="15" x14ac:dyDescent="0.25"/>
  <cols>
    <col min="1" max="1" width="64.5703125" style="12" bestFit="1" customWidth="1"/>
    <col min="2" max="2" width="20.5703125" style="12" bestFit="1" customWidth="1"/>
    <col min="3" max="3" width="32.42578125" style="12" bestFit="1" customWidth="1"/>
    <col min="4" max="4" width="13.42578125" style="12" bestFit="1" customWidth="1"/>
    <col min="5" max="5" width="20" style="12" bestFit="1" customWidth="1"/>
    <col min="6" max="6" width="14.42578125" style="12" bestFit="1" customWidth="1"/>
    <col min="7" max="16384" width="9.140625" style="12"/>
  </cols>
  <sheetData>
    <row r="1" spans="1:6" ht="18" x14ac:dyDescent="0.25">
      <c r="A1" s="16" t="s">
        <v>4023</v>
      </c>
      <c r="B1" s="17"/>
      <c r="C1" s="17"/>
      <c r="D1" s="17"/>
      <c r="E1" s="17"/>
      <c r="F1" s="17"/>
    </row>
    <row r="2" spans="1:6" ht="15.75" x14ac:dyDescent="0.25">
      <c r="A2" s="17"/>
      <c r="B2" s="17"/>
      <c r="C2" s="17"/>
      <c r="D2" s="17"/>
      <c r="E2" s="17"/>
      <c r="F2" s="17"/>
    </row>
    <row r="3" spans="1:6" ht="15.75" x14ac:dyDescent="0.25">
      <c r="A3" s="18" t="s">
        <v>4024</v>
      </c>
      <c r="B3" s="18"/>
      <c r="C3" s="17"/>
      <c r="D3" s="17"/>
      <c r="E3" s="17"/>
      <c r="F3" s="17"/>
    </row>
    <row r="4" spans="1:6" ht="15.75" x14ac:dyDescent="0.25">
      <c r="A4" s="19" t="s">
        <v>3947</v>
      </c>
      <c r="B4" s="24" t="s">
        <v>4025</v>
      </c>
      <c r="C4" s="24" t="s">
        <v>4026</v>
      </c>
      <c r="D4" s="17"/>
      <c r="E4" s="17"/>
      <c r="F4" s="17"/>
    </row>
    <row r="5" spans="1:6" ht="15.75" x14ac:dyDescent="0.25">
      <c r="A5" s="19" t="s">
        <v>3833</v>
      </c>
      <c r="B5" s="24">
        <v>6</v>
      </c>
      <c r="C5" s="37">
        <f>B5/'[8]Approved programmes'!F29</f>
        <v>5.5350553505535052E-3</v>
      </c>
      <c r="D5" s="17"/>
      <c r="E5" s="17"/>
      <c r="F5" s="17"/>
    </row>
    <row r="6" spans="1:6" ht="15.75" x14ac:dyDescent="0.25">
      <c r="A6" s="19" t="s">
        <v>3834</v>
      </c>
      <c r="B6" s="24">
        <v>9</v>
      </c>
      <c r="C6" s="37">
        <f>B6/1069</f>
        <v>8.4190832553788595E-3</v>
      </c>
      <c r="D6" s="17"/>
      <c r="E6" s="17"/>
      <c r="F6" s="17"/>
    </row>
    <row r="7" spans="1:6" ht="15.75" x14ac:dyDescent="0.25">
      <c r="A7" s="19" t="s">
        <v>3835</v>
      </c>
      <c r="B7" s="24">
        <v>10</v>
      </c>
      <c r="C7" s="37">
        <f>B7/1147</f>
        <v>8.7183958151700082E-3</v>
      </c>
      <c r="D7" s="17"/>
      <c r="E7" s="17"/>
      <c r="F7" s="17"/>
    </row>
    <row r="8" spans="1:6" ht="15.75" x14ac:dyDescent="0.25">
      <c r="A8" s="19" t="s">
        <v>3837</v>
      </c>
      <c r="B8" s="24">
        <v>8</v>
      </c>
      <c r="C8" s="37">
        <f>B8/1194</f>
        <v>6.7001675041876048E-3</v>
      </c>
      <c r="D8" s="17"/>
      <c r="E8" s="24" t="s">
        <v>4027</v>
      </c>
      <c r="F8" s="17"/>
    </row>
    <row r="9" spans="1:6" ht="15.75" x14ac:dyDescent="0.25">
      <c r="A9" s="130" t="s">
        <v>3838</v>
      </c>
      <c r="B9" s="57">
        <v>6</v>
      </c>
      <c r="C9" s="184">
        <f>B9/'[9]Approved programmes'!$J$30</f>
        <v>6.1855670103092781E-3</v>
      </c>
      <c r="D9" s="17"/>
      <c r="E9" s="37">
        <f>AVERAGE(C5:C9)</f>
        <v>7.111653787119851E-3</v>
      </c>
      <c r="F9" s="17"/>
    </row>
    <row r="10" spans="1:6" ht="15.75" x14ac:dyDescent="0.25">
      <c r="A10" s="17"/>
      <c r="B10" s="17"/>
      <c r="C10" s="17"/>
      <c r="D10" s="17"/>
      <c r="E10" s="17"/>
      <c r="F10" s="17"/>
    </row>
    <row r="11" spans="1:6" ht="15.75" x14ac:dyDescent="0.25">
      <c r="A11" s="18" t="s">
        <v>4028</v>
      </c>
      <c r="B11" s="17"/>
      <c r="C11" s="17"/>
      <c r="D11" s="17"/>
      <c r="E11" s="17"/>
      <c r="F11" s="17"/>
    </row>
    <row r="12" spans="1:6" ht="15.75" x14ac:dyDescent="0.25">
      <c r="A12" s="19" t="s">
        <v>3947</v>
      </c>
      <c r="B12" s="24" t="s">
        <v>4029</v>
      </c>
      <c r="C12" s="24" t="s">
        <v>4030</v>
      </c>
      <c r="D12" s="24" t="s">
        <v>4031</v>
      </c>
      <c r="E12" s="17"/>
      <c r="F12" s="17"/>
    </row>
    <row r="13" spans="1:6" ht="15.75" x14ac:dyDescent="0.25">
      <c r="A13" s="19" t="s">
        <v>3833</v>
      </c>
      <c r="B13" s="24">
        <v>3</v>
      </c>
      <c r="C13" s="24">
        <v>3</v>
      </c>
      <c r="D13" s="185"/>
      <c r="E13" s="17"/>
      <c r="F13" s="17"/>
    </row>
    <row r="14" spans="1:6" ht="15.75" x14ac:dyDescent="0.25">
      <c r="A14" s="19" t="s">
        <v>3834</v>
      </c>
      <c r="B14" s="24">
        <v>5</v>
      </c>
      <c r="C14" s="24">
        <v>3</v>
      </c>
      <c r="D14" s="24">
        <v>1</v>
      </c>
      <c r="E14" s="17"/>
      <c r="F14" s="17"/>
    </row>
    <row r="15" spans="1:6" ht="15.75" x14ac:dyDescent="0.25">
      <c r="A15" s="19" t="s">
        <v>3835</v>
      </c>
      <c r="B15" s="24">
        <v>3</v>
      </c>
      <c r="C15" s="24">
        <v>7</v>
      </c>
      <c r="D15" s="24">
        <v>0</v>
      </c>
      <c r="E15" s="17"/>
      <c r="F15" s="17"/>
    </row>
    <row r="16" spans="1:6" ht="15.75" x14ac:dyDescent="0.25">
      <c r="A16" s="19" t="s">
        <v>3837</v>
      </c>
      <c r="B16" s="24">
        <v>3</v>
      </c>
      <c r="C16" s="24">
        <v>3</v>
      </c>
      <c r="D16" s="24">
        <v>2</v>
      </c>
      <c r="E16" s="17"/>
      <c r="F16" s="17"/>
    </row>
    <row r="17" spans="1:6" ht="15.75" x14ac:dyDescent="0.25">
      <c r="A17" s="130" t="s">
        <v>3838</v>
      </c>
      <c r="B17" s="186">
        <v>4</v>
      </c>
      <c r="C17" s="39">
        <v>1</v>
      </c>
      <c r="D17" s="39">
        <v>1</v>
      </c>
      <c r="E17" s="17"/>
      <c r="F17" s="17"/>
    </row>
    <row r="18" spans="1:6" ht="15.75" x14ac:dyDescent="0.25">
      <c r="A18" s="20"/>
      <c r="B18" s="20"/>
      <c r="C18" s="20"/>
      <c r="D18" s="20"/>
      <c r="E18" s="17"/>
      <c r="F18" s="17"/>
    </row>
    <row r="19" spans="1:6" ht="15.75" x14ac:dyDescent="0.25">
      <c r="A19" s="18" t="s">
        <v>4032</v>
      </c>
      <c r="B19" s="17"/>
      <c r="C19" s="17"/>
      <c r="D19" s="17"/>
      <c r="E19" s="17"/>
      <c r="F19" s="17"/>
    </row>
    <row r="20" spans="1:6" ht="15.75" x14ac:dyDescent="0.25">
      <c r="A20" s="19"/>
      <c r="B20" s="24" t="s">
        <v>4033</v>
      </c>
      <c r="C20" s="24" t="s">
        <v>4034</v>
      </c>
      <c r="D20" s="24" t="s">
        <v>4035</v>
      </c>
      <c r="E20" s="24" t="s">
        <v>4036</v>
      </c>
      <c r="F20" s="24" t="s">
        <v>4037</v>
      </c>
    </row>
    <row r="21" spans="1:6" ht="15.75" x14ac:dyDescent="0.25">
      <c r="A21" s="19" t="s">
        <v>3833</v>
      </c>
      <c r="B21" s="24">
        <v>3</v>
      </c>
      <c r="C21" s="24">
        <v>0</v>
      </c>
      <c r="D21" s="24">
        <v>0</v>
      </c>
      <c r="E21" s="24">
        <v>0</v>
      </c>
      <c r="F21" s="24">
        <v>0</v>
      </c>
    </row>
    <row r="22" spans="1:6" ht="15.75" x14ac:dyDescent="0.25">
      <c r="A22" s="19" t="s">
        <v>3834</v>
      </c>
      <c r="B22" s="24">
        <v>4</v>
      </c>
      <c r="C22" s="24">
        <v>0</v>
      </c>
      <c r="D22" s="24">
        <v>0</v>
      </c>
      <c r="E22" s="24">
        <v>0</v>
      </c>
      <c r="F22" s="24">
        <v>1</v>
      </c>
    </row>
    <row r="23" spans="1:6" ht="15.75" x14ac:dyDescent="0.25">
      <c r="A23" s="19" t="s">
        <v>3835</v>
      </c>
      <c r="B23" s="24">
        <v>1</v>
      </c>
      <c r="C23" s="24">
        <v>2</v>
      </c>
      <c r="D23" s="24">
        <v>0</v>
      </c>
      <c r="E23" s="24">
        <v>0</v>
      </c>
      <c r="F23" s="24">
        <v>0</v>
      </c>
    </row>
    <row r="24" spans="1:6" ht="15.75" x14ac:dyDescent="0.25">
      <c r="A24" s="19" t="s">
        <v>3837</v>
      </c>
      <c r="B24" s="24">
        <v>1</v>
      </c>
      <c r="C24" s="24">
        <v>0</v>
      </c>
      <c r="D24" s="24">
        <v>0</v>
      </c>
      <c r="E24" s="24">
        <v>0</v>
      </c>
      <c r="F24" s="24">
        <v>2</v>
      </c>
    </row>
    <row r="25" spans="1:6" ht="15.75" x14ac:dyDescent="0.25">
      <c r="A25" s="130" t="s">
        <v>3838</v>
      </c>
      <c r="B25" s="57">
        <v>3</v>
      </c>
      <c r="C25" s="57">
        <v>0</v>
      </c>
      <c r="D25" s="57">
        <v>0</v>
      </c>
      <c r="E25" s="57">
        <v>0</v>
      </c>
      <c r="F25" s="57">
        <v>0</v>
      </c>
    </row>
  </sheetData>
  <pageMargins left="0.7" right="0.7" top="0.75" bottom="0.75" header="0.3" footer="0.3"/>
  <pageSetup paperSize="9" scale="52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iddenDataSheet"/>
  <dimension ref="A1:O3"/>
  <sheetViews>
    <sheetView workbookViewId="0"/>
  </sheetViews>
  <sheetFormatPr defaultRowHeight="15" x14ac:dyDescent="0.25"/>
  <sheetData>
    <row r="1" spans="1:15" x14ac:dyDescent="0.25">
      <c r="A1" t="s">
        <v>3824</v>
      </c>
    </row>
    <row r="2" spans="1:15" x14ac:dyDescent="0.25">
      <c r="A2" t="s">
        <v>64</v>
      </c>
      <c r="B2" t="s">
        <v>18</v>
      </c>
      <c r="C2" t="s">
        <v>331</v>
      </c>
      <c r="D2" t="s">
        <v>36</v>
      </c>
      <c r="E2" t="s">
        <v>253</v>
      </c>
      <c r="F2" t="s">
        <v>99</v>
      </c>
      <c r="G2" t="s">
        <v>285</v>
      </c>
      <c r="H2" t="s">
        <v>110</v>
      </c>
      <c r="I2" t="s">
        <v>1339</v>
      </c>
      <c r="J2" t="s">
        <v>89</v>
      </c>
      <c r="K2" t="s">
        <v>155</v>
      </c>
      <c r="L2" t="s">
        <v>140</v>
      </c>
      <c r="M2" t="s">
        <v>2792</v>
      </c>
      <c r="N2" t="s">
        <v>43</v>
      </c>
      <c r="O2" t="s">
        <v>235</v>
      </c>
    </row>
    <row r="3" spans="1:15" x14ac:dyDescent="0.25">
      <c r="A3" t="s">
        <v>173</v>
      </c>
      <c r="B3" t="s">
        <v>22</v>
      </c>
      <c r="C3" t="s">
        <v>105</v>
      </c>
      <c r="D3" t="s">
        <v>105</v>
      </c>
      <c r="E3" t="s">
        <v>3825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dataSheet"/>
  <dimension ref="A1:M1036"/>
  <sheetViews>
    <sheetView topLeftCell="G902" workbookViewId="0">
      <selection activeCell="I3" sqref="I3:I1028"/>
    </sheetView>
  </sheetViews>
  <sheetFormatPr defaultRowHeight="15" x14ac:dyDescent="0.25"/>
  <cols>
    <col min="1" max="1" width="0" style="1" hidden="1" customWidth="1"/>
    <col min="2" max="2" width="0" style="2" hidden="1" customWidth="1"/>
    <col min="3" max="3" width="0" style="3" hidden="1" customWidth="1"/>
    <col min="4" max="4" width="28" style="4" customWidth="1"/>
    <col min="5" max="5" width="14" style="5" customWidth="1"/>
    <col min="6" max="6" width="14" style="6" customWidth="1"/>
    <col min="7" max="7" width="28" style="7" customWidth="1"/>
    <col min="8" max="8" width="28" style="8" customWidth="1"/>
    <col min="9" max="9" width="28" style="9" customWidth="1"/>
    <col min="10" max="10" width="21" style="10" customWidth="1"/>
    <col min="11" max="11" width="21" style="11" customWidth="1"/>
    <col min="12" max="12" width="14" style="12" customWidth="1"/>
    <col min="13" max="13" width="14" style="13" customWidth="1"/>
  </cols>
  <sheetData>
    <row r="1" spans="1:1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hidden="1" x14ac:dyDescent="0.25">
      <c r="A2" s="1" t="s">
        <v>1335</v>
      </c>
      <c r="B2" s="2" t="s">
        <v>1336</v>
      </c>
      <c r="C2" s="3">
        <v>44004.617754629602</v>
      </c>
      <c r="D2" s="4" t="s">
        <v>1337</v>
      </c>
      <c r="E2" s="5" t="s">
        <v>1338</v>
      </c>
      <c r="F2" s="6" t="s">
        <v>17</v>
      </c>
      <c r="G2" s="7" t="s">
        <v>1339</v>
      </c>
      <c r="H2" s="8" t="s">
        <v>19</v>
      </c>
      <c r="I2" s="9" t="s">
        <v>1334</v>
      </c>
      <c r="J2" s="10" t="s">
        <v>1249</v>
      </c>
      <c r="K2" s="11" t="s">
        <v>1249</v>
      </c>
      <c r="L2" s="12" t="s">
        <v>379</v>
      </c>
      <c r="M2" s="13" t="s">
        <v>22</v>
      </c>
    </row>
    <row r="3" spans="1:13" x14ac:dyDescent="0.25">
      <c r="A3" s="1" t="s">
        <v>23</v>
      </c>
      <c r="B3" s="2" t="s">
        <v>24</v>
      </c>
      <c r="C3" s="3">
        <v>43973.7172222222</v>
      </c>
      <c r="D3" s="4" t="s">
        <v>25</v>
      </c>
      <c r="E3" s="5" t="s">
        <v>26</v>
      </c>
      <c r="F3" s="6" t="s">
        <v>27</v>
      </c>
      <c r="G3" s="7" t="s">
        <v>19</v>
      </c>
      <c r="H3" s="8" t="s">
        <v>19</v>
      </c>
      <c r="I3" s="9" t="s">
        <v>28</v>
      </c>
      <c r="J3" s="10" t="s">
        <v>29</v>
      </c>
      <c r="K3" s="11" t="s">
        <v>29</v>
      </c>
      <c r="L3" s="12" t="s">
        <v>30</v>
      </c>
      <c r="M3" s="13" t="s">
        <v>22</v>
      </c>
    </row>
    <row r="4" spans="1:13" hidden="1" x14ac:dyDescent="0.25">
      <c r="A4" s="1" t="s">
        <v>1748</v>
      </c>
      <c r="B4" s="2" t="s">
        <v>1749</v>
      </c>
      <c r="C4" s="3">
        <v>43287.618599537003</v>
      </c>
      <c r="D4" s="4" t="s">
        <v>1750</v>
      </c>
      <c r="E4" s="5" t="s">
        <v>1338</v>
      </c>
      <c r="F4" s="6" t="s">
        <v>17</v>
      </c>
      <c r="G4" s="7" t="s">
        <v>1339</v>
      </c>
      <c r="H4" s="8" t="s">
        <v>19</v>
      </c>
      <c r="I4" s="9" t="s">
        <v>1334</v>
      </c>
      <c r="J4" s="10" t="s">
        <v>1722</v>
      </c>
      <c r="K4" s="11" t="s">
        <v>1722</v>
      </c>
      <c r="L4" s="12" t="s">
        <v>379</v>
      </c>
      <c r="M4" s="13" t="s">
        <v>22</v>
      </c>
    </row>
    <row r="5" spans="1:13" hidden="1" x14ac:dyDescent="0.25">
      <c r="A5" s="1" t="s">
        <v>2899</v>
      </c>
      <c r="B5" s="2" t="s">
        <v>2900</v>
      </c>
      <c r="C5" s="3">
        <v>43346.505729166704</v>
      </c>
      <c r="D5" s="4" t="s">
        <v>2901</v>
      </c>
      <c r="E5" s="5" t="s">
        <v>2902</v>
      </c>
      <c r="F5" s="6" t="s">
        <v>17</v>
      </c>
      <c r="G5" s="7" t="s">
        <v>1339</v>
      </c>
      <c r="H5" s="8" t="s">
        <v>19</v>
      </c>
      <c r="I5" s="9" t="s">
        <v>1334</v>
      </c>
      <c r="J5" s="10" t="s">
        <v>2874</v>
      </c>
      <c r="K5" s="11" t="s">
        <v>2874</v>
      </c>
      <c r="L5" s="12" t="s">
        <v>379</v>
      </c>
      <c r="M5" s="13" t="s">
        <v>22</v>
      </c>
    </row>
    <row r="6" spans="1:13" hidden="1" x14ac:dyDescent="0.25">
      <c r="A6" s="1" t="s">
        <v>3344</v>
      </c>
      <c r="B6" s="2" t="s">
        <v>3345</v>
      </c>
      <c r="C6" s="3">
        <v>43985.582025463002</v>
      </c>
      <c r="D6" s="4" t="s">
        <v>3346</v>
      </c>
      <c r="E6" s="5" t="s">
        <v>3347</v>
      </c>
      <c r="F6" s="6" t="s">
        <v>527</v>
      </c>
      <c r="G6" s="7" t="s">
        <v>1339</v>
      </c>
      <c r="H6" s="8" t="s">
        <v>19</v>
      </c>
      <c r="I6" s="9" t="s">
        <v>1334</v>
      </c>
      <c r="J6" s="10" t="s">
        <v>1607</v>
      </c>
      <c r="K6" s="11" t="s">
        <v>1607</v>
      </c>
      <c r="L6" s="12" t="s">
        <v>30</v>
      </c>
      <c r="M6" s="13" t="s">
        <v>173</v>
      </c>
    </row>
    <row r="7" spans="1:13" hidden="1" x14ac:dyDescent="0.25">
      <c r="A7" s="1" t="s">
        <v>327</v>
      </c>
      <c r="B7" s="2" t="s">
        <v>328</v>
      </c>
      <c r="C7" s="3">
        <v>43875.7168634259</v>
      </c>
      <c r="D7" s="4" t="s">
        <v>329</v>
      </c>
      <c r="E7" s="5" t="s">
        <v>330</v>
      </c>
      <c r="F7" s="6" t="s">
        <v>17</v>
      </c>
      <c r="G7" s="7" t="s">
        <v>331</v>
      </c>
      <c r="H7" s="8" t="s">
        <v>19</v>
      </c>
      <c r="I7" s="9" t="s">
        <v>332</v>
      </c>
      <c r="J7" s="10" t="s">
        <v>333</v>
      </c>
      <c r="K7" s="11" t="s">
        <v>334</v>
      </c>
      <c r="L7" s="12" t="s">
        <v>21</v>
      </c>
      <c r="M7" s="13" t="s">
        <v>22</v>
      </c>
    </row>
    <row r="8" spans="1:13" hidden="1" x14ac:dyDescent="0.25">
      <c r="A8" s="1" t="s">
        <v>499</v>
      </c>
      <c r="B8" s="2" t="s">
        <v>500</v>
      </c>
      <c r="C8" s="3">
        <v>43654.534745370402</v>
      </c>
      <c r="D8" s="4" t="s">
        <v>501</v>
      </c>
      <c r="E8" s="5" t="s">
        <v>330</v>
      </c>
      <c r="F8" s="6" t="s">
        <v>17</v>
      </c>
      <c r="G8" s="7" t="s">
        <v>331</v>
      </c>
      <c r="H8" s="8" t="s">
        <v>19</v>
      </c>
      <c r="I8" s="9" t="s">
        <v>332</v>
      </c>
      <c r="J8" s="10" t="s">
        <v>498</v>
      </c>
      <c r="K8" s="11" t="s">
        <v>498</v>
      </c>
      <c r="L8" s="12" t="s">
        <v>38</v>
      </c>
      <c r="M8" s="13" t="s">
        <v>22</v>
      </c>
    </row>
    <row r="9" spans="1:13" hidden="1" x14ac:dyDescent="0.25">
      <c r="A9" s="1" t="s">
        <v>523</v>
      </c>
      <c r="B9" s="2" t="s">
        <v>524</v>
      </c>
      <c r="C9" s="3">
        <v>44008.369965277801</v>
      </c>
      <c r="D9" s="4" t="s">
        <v>525</v>
      </c>
      <c r="E9" s="5" t="s">
        <v>526</v>
      </c>
      <c r="F9" s="6" t="s">
        <v>527</v>
      </c>
      <c r="G9" s="7" t="s">
        <v>331</v>
      </c>
      <c r="H9" s="8" t="s">
        <v>19</v>
      </c>
      <c r="I9" s="9" t="s">
        <v>332</v>
      </c>
      <c r="J9" s="10" t="s">
        <v>498</v>
      </c>
      <c r="K9" s="11" t="s">
        <v>498</v>
      </c>
      <c r="L9" s="12" t="s">
        <v>30</v>
      </c>
      <c r="M9" s="13" t="s">
        <v>22</v>
      </c>
    </row>
    <row r="10" spans="1:13" hidden="1" x14ac:dyDescent="0.25">
      <c r="A10" s="1" t="s">
        <v>532</v>
      </c>
      <c r="B10" s="2" t="s">
        <v>533</v>
      </c>
      <c r="C10" s="3">
        <v>43700.597557870402</v>
      </c>
      <c r="D10" s="4" t="s">
        <v>534</v>
      </c>
      <c r="E10" s="5" t="s">
        <v>535</v>
      </c>
      <c r="F10" s="6" t="s">
        <v>17</v>
      </c>
      <c r="G10" s="7" t="s">
        <v>331</v>
      </c>
      <c r="H10" s="8" t="s">
        <v>19</v>
      </c>
      <c r="I10" s="9" t="s">
        <v>332</v>
      </c>
      <c r="J10" s="10" t="s">
        <v>498</v>
      </c>
      <c r="K10" s="11" t="s">
        <v>498</v>
      </c>
      <c r="L10" s="12" t="s">
        <v>30</v>
      </c>
      <c r="M10" s="13" t="s">
        <v>22</v>
      </c>
    </row>
    <row r="11" spans="1:13" x14ac:dyDescent="0.25">
      <c r="A11" s="1" t="s">
        <v>72</v>
      </c>
      <c r="B11" s="2" t="s">
        <v>73</v>
      </c>
      <c r="C11" s="3">
        <v>43969.387129629598</v>
      </c>
      <c r="D11" s="4" t="s">
        <v>74</v>
      </c>
      <c r="E11" s="5" t="s">
        <v>75</v>
      </c>
      <c r="F11" s="6" t="s">
        <v>27</v>
      </c>
      <c r="G11" s="7" t="s">
        <v>19</v>
      </c>
      <c r="H11" s="8" t="s">
        <v>19</v>
      </c>
      <c r="I11" s="9" t="s">
        <v>28</v>
      </c>
      <c r="J11" s="10" t="s">
        <v>66</v>
      </c>
      <c r="K11" s="11" t="s">
        <v>66</v>
      </c>
      <c r="L11" s="12" t="s">
        <v>21</v>
      </c>
      <c r="M11" s="13" t="s">
        <v>22</v>
      </c>
    </row>
    <row r="12" spans="1:13" x14ac:dyDescent="0.25">
      <c r="A12" s="1" t="s">
        <v>76</v>
      </c>
      <c r="B12" s="2" t="s">
        <v>77</v>
      </c>
      <c r="C12" s="3">
        <v>43969.387129629598</v>
      </c>
      <c r="D12" s="4" t="s">
        <v>78</v>
      </c>
      <c r="E12" s="5" t="s">
        <v>79</v>
      </c>
      <c r="F12" s="6" t="s">
        <v>27</v>
      </c>
      <c r="G12" s="7" t="s">
        <v>19</v>
      </c>
      <c r="H12" s="8" t="s">
        <v>19</v>
      </c>
      <c r="I12" s="9" t="s">
        <v>80</v>
      </c>
      <c r="J12" s="10" t="s">
        <v>66</v>
      </c>
      <c r="K12" s="11" t="s">
        <v>66</v>
      </c>
      <c r="L12" s="12" t="s">
        <v>21</v>
      </c>
      <c r="M12" s="13" t="s">
        <v>22</v>
      </c>
    </row>
    <row r="13" spans="1:13" x14ac:dyDescent="0.25">
      <c r="A13" s="1" t="s">
        <v>81</v>
      </c>
      <c r="B13" s="2" t="s">
        <v>82</v>
      </c>
      <c r="C13" s="3">
        <v>43969.387129629598</v>
      </c>
      <c r="D13" s="4" t="s">
        <v>83</v>
      </c>
      <c r="E13" s="5" t="s">
        <v>84</v>
      </c>
      <c r="F13" s="6" t="s">
        <v>27</v>
      </c>
      <c r="G13" s="7" t="s">
        <v>19</v>
      </c>
      <c r="H13" s="8" t="s">
        <v>19</v>
      </c>
      <c r="I13" s="9" t="s">
        <v>28</v>
      </c>
      <c r="J13" s="10" t="s">
        <v>66</v>
      </c>
      <c r="K13" s="11" t="s">
        <v>66</v>
      </c>
      <c r="L13" s="12" t="s">
        <v>21</v>
      </c>
      <c r="M13" s="13" t="s">
        <v>22</v>
      </c>
    </row>
    <row r="14" spans="1:13" hidden="1" x14ac:dyDescent="0.25">
      <c r="A14" s="1" t="s">
        <v>575</v>
      </c>
      <c r="B14" s="2" t="s">
        <v>576</v>
      </c>
      <c r="C14" s="3">
        <v>44033.707905092597</v>
      </c>
      <c r="D14" s="4" t="s">
        <v>577</v>
      </c>
      <c r="E14" s="5" t="s">
        <v>578</v>
      </c>
      <c r="F14" s="6" t="s">
        <v>527</v>
      </c>
      <c r="G14" s="7" t="s">
        <v>331</v>
      </c>
      <c r="H14" s="8" t="s">
        <v>19</v>
      </c>
      <c r="I14" s="9" t="s">
        <v>332</v>
      </c>
      <c r="J14" s="10" t="s">
        <v>579</v>
      </c>
      <c r="K14" s="11" t="s">
        <v>579</v>
      </c>
      <c r="L14" s="12" t="s">
        <v>117</v>
      </c>
      <c r="M14" s="13" t="s">
        <v>173</v>
      </c>
    </row>
    <row r="15" spans="1:13" x14ac:dyDescent="0.25">
      <c r="A15" s="1" t="s">
        <v>90</v>
      </c>
      <c r="B15" s="2" t="s">
        <v>91</v>
      </c>
      <c r="C15" s="3">
        <v>43969.387129629598</v>
      </c>
      <c r="D15" s="4" t="s">
        <v>92</v>
      </c>
      <c r="E15" s="5" t="s">
        <v>93</v>
      </c>
      <c r="F15" s="6" t="s">
        <v>27</v>
      </c>
      <c r="G15" s="7" t="s">
        <v>19</v>
      </c>
      <c r="H15" s="8" t="s">
        <v>19</v>
      </c>
      <c r="I15" s="9" t="s">
        <v>80</v>
      </c>
      <c r="J15" s="10" t="s">
        <v>66</v>
      </c>
      <c r="K15" s="11" t="s">
        <v>66</v>
      </c>
      <c r="L15" s="12" t="s">
        <v>21</v>
      </c>
      <c r="M15" s="13" t="s">
        <v>22</v>
      </c>
    </row>
    <row r="16" spans="1:13" hidden="1" x14ac:dyDescent="0.25">
      <c r="A16" s="1" t="s">
        <v>787</v>
      </c>
      <c r="B16" s="2" t="s">
        <v>788</v>
      </c>
      <c r="C16" s="3">
        <v>43857.602800925903</v>
      </c>
      <c r="D16" s="4" t="s">
        <v>789</v>
      </c>
      <c r="E16" s="5" t="s">
        <v>330</v>
      </c>
      <c r="F16" s="6" t="s">
        <v>17</v>
      </c>
      <c r="G16" s="7" t="s">
        <v>331</v>
      </c>
      <c r="H16" s="8" t="s">
        <v>19</v>
      </c>
      <c r="I16" s="9" t="s">
        <v>332</v>
      </c>
      <c r="J16" s="10" t="s">
        <v>786</v>
      </c>
      <c r="K16" s="11" t="s">
        <v>786</v>
      </c>
      <c r="L16" s="12" t="s">
        <v>38</v>
      </c>
      <c r="M16" s="13" t="s">
        <v>22</v>
      </c>
    </row>
    <row r="17" spans="1:13" hidden="1" x14ac:dyDescent="0.25">
      <c r="A17" s="1" t="s">
        <v>1302</v>
      </c>
      <c r="B17" s="2" t="s">
        <v>1303</v>
      </c>
      <c r="C17" s="3">
        <v>43980.525601851798</v>
      </c>
      <c r="D17" s="4" t="s">
        <v>1304</v>
      </c>
      <c r="E17" s="5" t="s">
        <v>330</v>
      </c>
      <c r="F17" s="6" t="s">
        <v>17</v>
      </c>
      <c r="G17" s="7" t="s">
        <v>331</v>
      </c>
      <c r="H17" s="8" t="s">
        <v>19</v>
      </c>
      <c r="I17" s="9" t="s">
        <v>332</v>
      </c>
      <c r="J17" s="10" t="s">
        <v>1249</v>
      </c>
      <c r="K17" s="11" t="s">
        <v>1249</v>
      </c>
      <c r="L17" s="12" t="s">
        <v>38</v>
      </c>
      <c r="M17" s="13" t="s">
        <v>22</v>
      </c>
    </row>
    <row r="18" spans="1:13" hidden="1" x14ac:dyDescent="0.25">
      <c r="A18" s="1" t="s">
        <v>1499</v>
      </c>
      <c r="B18" s="2" t="s">
        <v>1500</v>
      </c>
      <c r="C18" s="3">
        <v>43615.688946759299</v>
      </c>
      <c r="D18" s="4" t="s">
        <v>1501</v>
      </c>
      <c r="E18" s="5" t="s">
        <v>330</v>
      </c>
      <c r="F18" s="6" t="s">
        <v>17</v>
      </c>
      <c r="G18" s="7" t="s">
        <v>331</v>
      </c>
      <c r="H18" s="8" t="s">
        <v>19</v>
      </c>
      <c r="I18" s="9" t="s">
        <v>332</v>
      </c>
      <c r="J18" s="10" t="s">
        <v>1495</v>
      </c>
      <c r="K18" s="11" t="s">
        <v>1495</v>
      </c>
      <c r="L18" s="12" t="s">
        <v>38</v>
      </c>
      <c r="M18" s="13" t="s">
        <v>22</v>
      </c>
    </row>
    <row r="19" spans="1:13" hidden="1" x14ac:dyDescent="0.25">
      <c r="A19" s="1" t="s">
        <v>1505</v>
      </c>
      <c r="B19" s="2" t="s">
        <v>1506</v>
      </c>
      <c r="C19" s="3">
        <v>43615.688946759299</v>
      </c>
      <c r="D19" s="4" t="s">
        <v>1507</v>
      </c>
      <c r="E19" s="5" t="s">
        <v>330</v>
      </c>
      <c r="F19" s="6" t="s">
        <v>27</v>
      </c>
      <c r="G19" s="7" t="s">
        <v>331</v>
      </c>
      <c r="H19" s="8" t="s">
        <v>19</v>
      </c>
      <c r="I19" s="9" t="s">
        <v>332</v>
      </c>
      <c r="J19" s="10" t="s">
        <v>1495</v>
      </c>
      <c r="K19" s="11" t="s">
        <v>1495</v>
      </c>
      <c r="L19" s="12" t="s">
        <v>38</v>
      </c>
      <c r="M19" s="13" t="s">
        <v>22</v>
      </c>
    </row>
    <row r="20" spans="1:13" hidden="1" x14ac:dyDescent="0.25">
      <c r="A20" s="1" t="s">
        <v>1531</v>
      </c>
      <c r="B20" s="2" t="s">
        <v>1532</v>
      </c>
      <c r="C20" s="3">
        <v>43740.454479166699</v>
      </c>
      <c r="D20" s="4" t="s">
        <v>1533</v>
      </c>
      <c r="E20" s="5" t="s">
        <v>1534</v>
      </c>
      <c r="F20" s="6" t="s">
        <v>116</v>
      </c>
      <c r="G20" s="7" t="s">
        <v>331</v>
      </c>
      <c r="H20" s="8" t="s">
        <v>19</v>
      </c>
      <c r="I20" s="9" t="s">
        <v>332</v>
      </c>
      <c r="J20" s="10" t="s">
        <v>1495</v>
      </c>
      <c r="K20" s="11" t="s">
        <v>1495</v>
      </c>
      <c r="L20" s="12" t="s">
        <v>30</v>
      </c>
      <c r="M20" s="13" t="s">
        <v>22</v>
      </c>
    </row>
    <row r="21" spans="1:13" hidden="1" x14ac:dyDescent="0.25">
      <c r="A21" s="1" t="s">
        <v>2091</v>
      </c>
      <c r="B21" s="2" t="s">
        <v>2092</v>
      </c>
      <c r="C21" s="3">
        <v>43586.4995486111</v>
      </c>
      <c r="D21" s="4" t="s">
        <v>2093</v>
      </c>
      <c r="E21" s="5" t="s">
        <v>330</v>
      </c>
      <c r="F21" s="6" t="s">
        <v>17</v>
      </c>
      <c r="G21" s="7" t="s">
        <v>331</v>
      </c>
      <c r="H21" s="8" t="s">
        <v>19</v>
      </c>
      <c r="I21" s="9" t="s">
        <v>332</v>
      </c>
      <c r="J21" s="10" t="s">
        <v>2094</v>
      </c>
      <c r="K21" s="11" t="s">
        <v>2095</v>
      </c>
      <c r="L21" s="12" t="s">
        <v>654</v>
      </c>
      <c r="M21" s="13" t="s">
        <v>22</v>
      </c>
    </row>
    <row r="22" spans="1:13" hidden="1" x14ac:dyDescent="0.25">
      <c r="A22" s="1" t="s">
        <v>2212</v>
      </c>
      <c r="B22" s="2" t="s">
        <v>2213</v>
      </c>
      <c r="C22" s="3">
        <v>43969.386342592603</v>
      </c>
      <c r="D22" s="4" t="s">
        <v>2214</v>
      </c>
      <c r="E22" s="5" t="s">
        <v>330</v>
      </c>
      <c r="F22" s="6" t="s">
        <v>17</v>
      </c>
      <c r="G22" s="7" t="s">
        <v>331</v>
      </c>
      <c r="H22" s="8" t="s">
        <v>19</v>
      </c>
      <c r="I22" s="9" t="s">
        <v>332</v>
      </c>
      <c r="J22" s="10" t="s">
        <v>2208</v>
      </c>
      <c r="K22" s="11" t="s">
        <v>2208</v>
      </c>
      <c r="L22" s="12" t="s">
        <v>21</v>
      </c>
      <c r="M22" s="13" t="s">
        <v>22</v>
      </c>
    </row>
    <row r="23" spans="1:13" hidden="1" x14ac:dyDescent="0.25">
      <c r="A23" s="1" t="s">
        <v>2377</v>
      </c>
      <c r="B23" s="2" t="s">
        <v>2378</v>
      </c>
      <c r="C23" s="3">
        <v>44053.681122685201</v>
      </c>
      <c r="D23" s="4" t="s">
        <v>2379</v>
      </c>
      <c r="E23" s="5" t="s">
        <v>330</v>
      </c>
      <c r="F23" s="6" t="s">
        <v>17</v>
      </c>
      <c r="G23" s="7" t="s">
        <v>331</v>
      </c>
      <c r="H23" s="8" t="s">
        <v>19</v>
      </c>
      <c r="I23" s="9" t="s">
        <v>332</v>
      </c>
      <c r="J23" s="10" t="s">
        <v>2366</v>
      </c>
      <c r="K23" s="11" t="s">
        <v>2366</v>
      </c>
      <c r="L23" s="12" t="s">
        <v>38</v>
      </c>
      <c r="M23" s="13" t="s">
        <v>22</v>
      </c>
    </row>
    <row r="24" spans="1:13" hidden="1" x14ac:dyDescent="0.25">
      <c r="A24" s="1" t="s">
        <v>2426</v>
      </c>
      <c r="B24" s="2" t="s">
        <v>2427</v>
      </c>
      <c r="C24" s="3">
        <v>44026.640902777799</v>
      </c>
      <c r="D24" s="4" t="s">
        <v>2428</v>
      </c>
      <c r="E24" s="5" t="s">
        <v>2429</v>
      </c>
      <c r="F24" s="6" t="s">
        <v>116</v>
      </c>
      <c r="G24" s="7" t="s">
        <v>331</v>
      </c>
      <c r="H24" s="8" t="s">
        <v>19</v>
      </c>
      <c r="I24" s="9" t="s">
        <v>332</v>
      </c>
      <c r="J24" s="10" t="s">
        <v>2366</v>
      </c>
      <c r="K24" s="11" t="s">
        <v>2366</v>
      </c>
      <c r="L24" s="12" t="s">
        <v>30</v>
      </c>
      <c r="M24" s="13" t="s">
        <v>22</v>
      </c>
    </row>
    <row r="25" spans="1:13" hidden="1" x14ac:dyDescent="0.25">
      <c r="A25" s="1" t="s">
        <v>2430</v>
      </c>
      <c r="B25" s="2" t="s">
        <v>2431</v>
      </c>
      <c r="C25" s="3">
        <v>43928.457638888904</v>
      </c>
      <c r="D25" s="4" t="s">
        <v>2432</v>
      </c>
      <c r="E25" s="5" t="s">
        <v>2433</v>
      </c>
      <c r="F25" s="6" t="s">
        <v>17</v>
      </c>
      <c r="G25" s="7" t="s">
        <v>331</v>
      </c>
      <c r="H25" s="8" t="s">
        <v>19</v>
      </c>
      <c r="I25" s="9" t="s">
        <v>332</v>
      </c>
      <c r="J25" s="10" t="s">
        <v>2366</v>
      </c>
      <c r="K25" s="11" t="s">
        <v>2366</v>
      </c>
      <c r="L25" s="12" t="s">
        <v>30</v>
      </c>
      <c r="M25" s="13" t="s">
        <v>173</v>
      </c>
    </row>
    <row r="26" spans="1:13" x14ac:dyDescent="0.25">
      <c r="A26" s="1" t="s">
        <v>143</v>
      </c>
      <c r="B26" s="2" t="s">
        <v>144</v>
      </c>
      <c r="C26" s="3">
        <v>43874.475462962997</v>
      </c>
      <c r="D26" s="4" t="s">
        <v>145</v>
      </c>
      <c r="E26" s="5" t="s">
        <v>146</v>
      </c>
      <c r="F26" s="6" t="s">
        <v>27</v>
      </c>
      <c r="G26" s="7" t="s">
        <v>19</v>
      </c>
      <c r="H26" s="8" t="s">
        <v>19</v>
      </c>
      <c r="I26" s="9" t="s">
        <v>28</v>
      </c>
      <c r="J26" s="10" t="s">
        <v>142</v>
      </c>
      <c r="K26" s="11" t="s">
        <v>142</v>
      </c>
      <c r="L26" s="12" t="s">
        <v>21</v>
      </c>
      <c r="M26" s="13" t="s">
        <v>22</v>
      </c>
    </row>
    <row r="27" spans="1:13" hidden="1" x14ac:dyDescent="0.25">
      <c r="A27" s="1" t="s">
        <v>2492</v>
      </c>
      <c r="B27" s="2" t="s">
        <v>2493</v>
      </c>
      <c r="C27" s="3">
        <v>43881.507881944402</v>
      </c>
      <c r="D27" s="4" t="s">
        <v>2494</v>
      </c>
      <c r="E27" s="5" t="s">
        <v>330</v>
      </c>
      <c r="F27" s="6" t="s">
        <v>17</v>
      </c>
      <c r="G27" s="7" t="s">
        <v>331</v>
      </c>
      <c r="H27" s="8" t="s">
        <v>19</v>
      </c>
      <c r="I27" s="9" t="s">
        <v>332</v>
      </c>
      <c r="J27" s="10" t="s">
        <v>2468</v>
      </c>
      <c r="K27" s="11" t="s">
        <v>2468</v>
      </c>
      <c r="L27" s="12" t="s">
        <v>21</v>
      </c>
      <c r="M27" s="13" t="s">
        <v>105</v>
      </c>
    </row>
    <row r="28" spans="1:13" hidden="1" x14ac:dyDescent="0.25">
      <c r="A28" s="1" t="s">
        <v>2580</v>
      </c>
      <c r="B28" s="2" t="s">
        <v>2581</v>
      </c>
      <c r="C28" s="3">
        <v>44014.370636574102</v>
      </c>
      <c r="D28" s="4" t="s">
        <v>2582</v>
      </c>
      <c r="E28" s="5" t="s">
        <v>2583</v>
      </c>
      <c r="F28" s="6" t="s">
        <v>17</v>
      </c>
      <c r="G28" s="7" t="s">
        <v>331</v>
      </c>
      <c r="H28" s="8" t="s">
        <v>19</v>
      </c>
      <c r="I28" s="9" t="s">
        <v>332</v>
      </c>
      <c r="J28" s="10" t="s">
        <v>2468</v>
      </c>
      <c r="K28" s="11" t="s">
        <v>2468</v>
      </c>
      <c r="L28" s="12" t="s">
        <v>30</v>
      </c>
      <c r="M28" s="13" t="s">
        <v>22</v>
      </c>
    </row>
    <row r="29" spans="1:13" hidden="1" x14ac:dyDescent="0.25">
      <c r="A29" s="1" t="s">
        <v>2584</v>
      </c>
      <c r="B29" s="2" t="s">
        <v>2585</v>
      </c>
      <c r="C29" s="3">
        <v>44014.370312500003</v>
      </c>
      <c r="D29" s="4" t="s">
        <v>2586</v>
      </c>
      <c r="E29" s="5" t="s">
        <v>330</v>
      </c>
      <c r="F29" s="6" t="s">
        <v>17</v>
      </c>
      <c r="G29" s="7" t="s">
        <v>331</v>
      </c>
      <c r="H29" s="8" t="s">
        <v>19</v>
      </c>
      <c r="I29" s="9" t="s">
        <v>332</v>
      </c>
      <c r="J29" s="10" t="s">
        <v>2468</v>
      </c>
      <c r="K29" s="11" t="s">
        <v>2468</v>
      </c>
      <c r="L29" s="12" t="s">
        <v>30</v>
      </c>
      <c r="M29" s="13" t="s">
        <v>22</v>
      </c>
    </row>
    <row r="30" spans="1:13" hidden="1" x14ac:dyDescent="0.25">
      <c r="A30" s="1" t="s">
        <v>2626</v>
      </c>
      <c r="B30" s="2" t="s">
        <v>2627</v>
      </c>
      <c r="C30" s="3">
        <v>44014.369189814803</v>
      </c>
      <c r="D30" s="4" t="s">
        <v>2628</v>
      </c>
      <c r="E30" s="5" t="s">
        <v>2433</v>
      </c>
      <c r="F30" s="6" t="s">
        <v>17</v>
      </c>
      <c r="G30" s="7" t="s">
        <v>331</v>
      </c>
      <c r="H30" s="8" t="s">
        <v>19</v>
      </c>
      <c r="I30" s="9" t="s">
        <v>332</v>
      </c>
      <c r="J30" s="10" t="s">
        <v>2468</v>
      </c>
      <c r="K30" s="11" t="s">
        <v>2468</v>
      </c>
      <c r="L30" s="12" t="s">
        <v>30</v>
      </c>
      <c r="M30" s="13" t="s">
        <v>22</v>
      </c>
    </row>
    <row r="31" spans="1:13" hidden="1" x14ac:dyDescent="0.25">
      <c r="A31" s="1" t="s">
        <v>2812</v>
      </c>
      <c r="B31" s="2" t="s">
        <v>2813</v>
      </c>
      <c r="C31" s="3">
        <v>44062.381458333301</v>
      </c>
      <c r="D31" s="4" t="s">
        <v>2814</v>
      </c>
      <c r="E31" s="5" t="s">
        <v>330</v>
      </c>
      <c r="F31" s="6" t="s">
        <v>17</v>
      </c>
      <c r="G31" s="7" t="s">
        <v>331</v>
      </c>
      <c r="H31" s="8" t="s">
        <v>19</v>
      </c>
      <c r="I31" s="9" t="s">
        <v>332</v>
      </c>
      <c r="J31" s="10" t="s">
        <v>2793</v>
      </c>
      <c r="K31" s="11" t="s">
        <v>2793</v>
      </c>
      <c r="L31" s="12" t="s">
        <v>21</v>
      </c>
      <c r="M31" s="13" t="s">
        <v>22</v>
      </c>
    </row>
    <row r="32" spans="1:13" hidden="1" x14ac:dyDescent="0.25">
      <c r="A32" s="1" t="s">
        <v>2815</v>
      </c>
      <c r="B32" s="2" t="s">
        <v>2816</v>
      </c>
      <c r="C32" s="3">
        <v>43584.5065046296</v>
      </c>
      <c r="D32" s="4" t="s">
        <v>2817</v>
      </c>
      <c r="E32" s="5" t="s">
        <v>330</v>
      </c>
      <c r="F32" s="6" t="s">
        <v>27</v>
      </c>
      <c r="G32" s="7" t="s">
        <v>331</v>
      </c>
      <c r="H32" s="8" t="s">
        <v>19</v>
      </c>
      <c r="I32" s="9" t="s">
        <v>332</v>
      </c>
      <c r="J32" s="10" t="s">
        <v>2793</v>
      </c>
      <c r="K32" s="11" t="s">
        <v>2793</v>
      </c>
      <c r="L32" s="12" t="s">
        <v>21</v>
      </c>
      <c r="M32" s="13" t="s">
        <v>105</v>
      </c>
    </row>
    <row r="33" spans="1:13" hidden="1" x14ac:dyDescent="0.25">
      <c r="A33" s="1" t="s">
        <v>2825</v>
      </c>
      <c r="B33" s="2" t="s">
        <v>2826</v>
      </c>
      <c r="C33" s="3">
        <v>43584.5065046296</v>
      </c>
      <c r="D33" s="4" t="s">
        <v>2827</v>
      </c>
      <c r="E33" s="5" t="s">
        <v>2828</v>
      </c>
      <c r="F33" s="6" t="s">
        <v>17</v>
      </c>
      <c r="G33" s="7" t="s">
        <v>331</v>
      </c>
      <c r="H33" s="8" t="s">
        <v>19</v>
      </c>
      <c r="I33" s="9" t="s">
        <v>332</v>
      </c>
      <c r="J33" s="10" t="s">
        <v>2793</v>
      </c>
      <c r="K33" s="11" t="s">
        <v>2793</v>
      </c>
      <c r="L33" s="12" t="s">
        <v>104</v>
      </c>
      <c r="M33" s="13" t="s">
        <v>22</v>
      </c>
    </row>
    <row r="34" spans="1:13" hidden="1" x14ac:dyDescent="0.25">
      <c r="A34" s="1" t="s">
        <v>2836</v>
      </c>
      <c r="B34" s="2" t="s">
        <v>2837</v>
      </c>
      <c r="C34" s="3">
        <v>44062.381458333301</v>
      </c>
      <c r="D34" s="4" t="s">
        <v>2838</v>
      </c>
      <c r="E34" s="5" t="s">
        <v>330</v>
      </c>
      <c r="F34" s="6" t="s">
        <v>116</v>
      </c>
      <c r="G34" s="7" t="s">
        <v>331</v>
      </c>
      <c r="H34" s="8" t="s">
        <v>19</v>
      </c>
      <c r="I34" s="9" t="s">
        <v>332</v>
      </c>
      <c r="J34" s="10" t="s">
        <v>2793</v>
      </c>
      <c r="K34" s="11" t="s">
        <v>2793</v>
      </c>
      <c r="L34" s="12" t="s">
        <v>30</v>
      </c>
      <c r="M34" s="13" t="s">
        <v>173</v>
      </c>
    </row>
    <row r="35" spans="1:13" x14ac:dyDescent="0.25">
      <c r="A35" s="1" t="s">
        <v>185</v>
      </c>
      <c r="B35" s="2" t="s">
        <v>186</v>
      </c>
      <c r="C35" s="3">
        <v>43586.4995486111</v>
      </c>
      <c r="D35" s="4" t="s">
        <v>187</v>
      </c>
      <c r="E35" s="5" t="s">
        <v>188</v>
      </c>
      <c r="F35" s="6" t="s">
        <v>17</v>
      </c>
      <c r="G35" s="7" t="s">
        <v>19</v>
      </c>
      <c r="H35" s="8" t="s">
        <v>19</v>
      </c>
      <c r="I35" s="9" t="s">
        <v>80</v>
      </c>
      <c r="J35" s="10" t="s">
        <v>180</v>
      </c>
      <c r="K35" s="11" t="s">
        <v>180</v>
      </c>
      <c r="L35" s="12" t="s">
        <v>21</v>
      </c>
      <c r="M35" s="13" t="s">
        <v>22</v>
      </c>
    </row>
    <row r="36" spans="1:13" x14ac:dyDescent="0.25">
      <c r="A36" s="1" t="s">
        <v>189</v>
      </c>
      <c r="B36" s="2" t="s">
        <v>190</v>
      </c>
      <c r="C36" s="3">
        <v>43586.4995486111</v>
      </c>
      <c r="D36" s="4" t="s">
        <v>191</v>
      </c>
      <c r="E36" s="5" t="s">
        <v>188</v>
      </c>
      <c r="F36" s="6" t="s">
        <v>27</v>
      </c>
      <c r="G36" s="7" t="s">
        <v>19</v>
      </c>
      <c r="H36" s="8" t="s">
        <v>19</v>
      </c>
      <c r="I36" s="9" t="s">
        <v>80</v>
      </c>
      <c r="J36" s="10" t="s">
        <v>180</v>
      </c>
      <c r="K36" s="11" t="s">
        <v>180</v>
      </c>
      <c r="L36" s="12" t="s">
        <v>21</v>
      </c>
      <c r="M36" s="13" t="s">
        <v>22</v>
      </c>
    </row>
    <row r="37" spans="1:13" x14ac:dyDescent="0.25">
      <c r="A37" s="1" t="s">
        <v>192</v>
      </c>
      <c r="B37" s="2" t="s">
        <v>193</v>
      </c>
      <c r="C37" s="3">
        <v>43586.4995486111</v>
      </c>
      <c r="D37" s="4" t="s">
        <v>194</v>
      </c>
      <c r="E37" s="5" t="s">
        <v>195</v>
      </c>
      <c r="F37" s="6" t="s">
        <v>17</v>
      </c>
      <c r="G37" s="7" t="s">
        <v>19</v>
      </c>
      <c r="H37" s="8" t="s">
        <v>19</v>
      </c>
      <c r="I37" s="9" t="s">
        <v>28</v>
      </c>
      <c r="J37" s="10" t="s">
        <v>180</v>
      </c>
      <c r="K37" s="11" t="s">
        <v>180</v>
      </c>
      <c r="L37" s="12" t="s">
        <v>21</v>
      </c>
      <c r="M37" s="13" t="s">
        <v>22</v>
      </c>
    </row>
    <row r="38" spans="1:13" x14ac:dyDescent="0.25">
      <c r="A38" s="1" t="s">
        <v>196</v>
      </c>
      <c r="B38" s="2" t="s">
        <v>197</v>
      </c>
      <c r="C38" s="3">
        <v>43586.4995486111</v>
      </c>
      <c r="D38" s="4" t="s">
        <v>198</v>
      </c>
      <c r="E38" s="5" t="s">
        <v>199</v>
      </c>
      <c r="F38" s="6" t="s">
        <v>27</v>
      </c>
      <c r="G38" s="7" t="s">
        <v>19</v>
      </c>
      <c r="H38" s="8" t="s">
        <v>19</v>
      </c>
      <c r="I38" s="9" t="s">
        <v>28</v>
      </c>
      <c r="J38" s="10" t="s">
        <v>180</v>
      </c>
      <c r="K38" s="11" t="s">
        <v>180</v>
      </c>
      <c r="L38" s="12" t="s">
        <v>21</v>
      </c>
      <c r="M38" s="13" t="s">
        <v>22</v>
      </c>
    </row>
    <row r="39" spans="1:13" x14ac:dyDescent="0.25">
      <c r="A39" s="1" t="s">
        <v>200</v>
      </c>
      <c r="B39" s="2" t="s">
        <v>201</v>
      </c>
      <c r="C39" s="3">
        <v>43586.4995486111</v>
      </c>
      <c r="D39" s="4" t="s">
        <v>202</v>
      </c>
      <c r="E39" s="5" t="s">
        <v>195</v>
      </c>
      <c r="F39" s="6" t="s">
        <v>27</v>
      </c>
      <c r="G39" s="7" t="s">
        <v>19</v>
      </c>
      <c r="H39" s="8" t="s">
        <v>19</v>
      </c>
      <c r="I39" s="9" t="s">
        <v>28</v>
      </c>
      <c r="J39" s="10" t="s">
        <v>180</v>
      </c>
      <c r="K39" s="11" t="s">
        <v>180</v>
      </c>
      <c r="L39" s="12" t="s">
        <v>21</v>
      </c>
      <c r="M39" s="13" t="s">
        <v>22</v>
      </c>
    </row>
    <row r="40" spans="1:13" x14ac:dyDescent="0.25">
      <c r="A40" s="1" t="s">
        <v>203</v>
      </c>
      <c r="B40" s="2" t="s">
        <v>204</v>
      </c>
      <c r="C40" s="3">
        <v>43586.4995486111</v>
      </c>
      <c r="D40" s="4" t="s">
        <v>205</v>
      </c>
      <c r="E40" s="5" t="s">
        <v>206</v>
      </c>
      <c r="F40" s="6" t="s">
        <v>17</v>
      </c>
      <c r="G40" s="7" t="s">
        <v>19</v>
      </c>
      <c r="H40" s="8" t="s">
        <v>19</v>
      </c>
      <c r="I40" s="9" t="s">
        <v>28</v>
      </c>
      <c r="J40" s="10" t="s">
        <v>180</v>
      </c>
      <c r="K40" s="11" t="s">
        <v>180</v>
      </c>
      <c r="L40" s="12" t="s">
        <v>21</v>
      </c>
      <c r="M40" s="13" t="s">
        <v>22</v>
      </c>
    </row>
    <row r="41" spans="1:13" x14ac:dyDescent="0.25">
      <c r="A41" s="1" t="s">
        <v>207</v>
      </c>
      <c r="B41" s="2" t="s">
        <v>208</v>
      </c>
      <c r="C41" s="3">
        <v>43586.4995486111</v>
      </c>
      <c r="D41" s="4" t="s">
        <v>209</v>
      </c>
      <c r="E41" s="5" t="s">
        <v>210</v>
      </c>
      <c r="F41" s="6" t="s">
        <v>27</v>
      </c>
      <c r="G41" s="7" t="s">
        <v>19</v>
      </c>
      <c r="H41" s="8" t="s">
        <v>19</v>
      </c>
      <c r="I41" s="9" t="s">
        <v>28</v>
      </c>
      <c r="J41" s="10" t="s">
        <v>180</v>
      </c>
      <c r="K41" s="11" t="s">
        <v>180</v>
      </c>
      <c r="L41" s="12" t="s">
        <v>21</v>
      </c>
      <c r="M41" s="13" t="s">
        <v>22</v>
      </c>
    </row>
    <row r="42" spans="1:13" x14ac:dyDescent="0.25">
      <c r="A42" s="1" t="s">
        <v>211</v>
      </c>
      <c r="B42" s="2" t="s">
        <v>212</v>
      </c>
      <c r="C42" s="3">
        <v>43586.4995486111</v>
      </c>
      <c r="D42" s="4" t="s">
        <v>213</v>
      </c>
      <c r="E42" s="5" t="s">
        <v>206</v>
      </c>
      <c r="F42" s="6" t="s">
        <v>27</v>
      </c>
      <c r="G42" s="7" t="s">
        <v>19</v>
      </c>
      <c r="H42" s="8" t="s">
        <v>19</v>
      </c>
      <c r="I42" s="9" t="s">
        <v>28</v>
      </c>
      <c r="J42" s="10" t="s">
        <v>180</v>
      </c>
      <c r="K42" s="11" t="s">
        <v>180</v>
      </c>
      <c r="L42" s="12" t="s">
        <v>21</v>
      </c>
      <c r="M42" s="13" t="s">
        <v>22</v>
      </c>
    </row>
    <row r="43" spans="1:13" hidden="1" x14ac:dyDescent="0.25">
      <c r="A43" s="1" t="s">
        <v>2963</v>
      </c>
      <c r="B43" s="2" t="s">
        <v>2964</v>
      </c>
      <c r="C43" s="3">
        <v>43955.775590277801</v>
      </c>
      <c r="D43" s="4" t="s">
        <v>2965</v>
      </c>
      <c r="E43" s="5" t="s">
        <v>330</v>
      </c>
      <c r="F43" s="6" t="s">
        <v>98</v>
      </c>
      <c r="G43" s="7" t="s">
        <v>331</v>
      </c>
      <c r="H43" s="8" t="s">
        <v>19</v>
      </c>
      <c r="I43" s="9" t="s">
        <v>332</v>
      </c>
      <c r="J43" s="10" t="s">
        <v>2958</v>
      </c>
      <c r="K43" s="11" t="s">
        <v>2468</v>
      </c>
      <c r="L43" s="12" t="s">
        <v>117</v>
      </c>
      <c r="M43" s="13" t="s">
        <v>173</v>
      </c>
    </row>
    <row r="44" spans="1:13" hidden="1" x14ac:dyDescent="0.25">
      <c r="A44" s="1" t="s">
        <v>2988</v>
      </c>
      <c r="B44" s="2" t="s">
        <v>2989</v>
      </c>
      <c r="C44" s="3">
        <v>43796.583622685197</v>
      </c>
      <c r="D44" s="4" t="s">
        <v>2990</v>
      </c>
      <c r="E44" s="5" t="s">
        <v>330</v>
      </c>
      <c r="F44" s="6" t="s">
        <v>17</v>
      </c>
      <c r="G44" s="7" t="s">
        <v>331</v>
      </c>
      <c r="H44" s="8" t="s">
        <v>19</v>
      </c>
      <c r="I44" s="9" t="s">
        <v>332</v>
      </c>
      <c r="J44" s="10" t="s">
        <v>2976</v>
      </c>
      <c r="K44" s="11" t="s">
        <v>2976</v>
      </c>
      <c r="L44" s="12" t="s">
        <v>38</v>
      </c>
      <c r="M44" s="13" t="s">
        <v>22</v>
      </c>
    </row>
    <row r="45" spans="1:13" hidden="1" x14ac:dyDescent="0.25">
      <c r="A45" s="1" t="s">
        <v>3432</v>
      </c>
      <c r="B45" s="2" t="s">
        <v>3433</v>
      </c>
      <c r="C45" s="3">
        <v>43844.593472222201</v>
      </c>
      <c r="D45" s="4" t="s">
        <v>3434</v>
      </c>
      <c r="E45" s="5" t="s">
        <v>330</v>
      </c>
      <c r="F45" s="6" t="s">
        <v>17</v>
      </c>
      <c r="G45" s="7" t="s">
        <v>331</v>
      </c>
      <c r="H45" s="8" t="s">
        <v>19</v>
      </c>
      <c r="I45" s="9" t="s">
        <v>332</v>
      </c>
      <c r="J45" s="10" t="s">
        <v>1601</v>
      </c>
      <c r="K45" s="11" t="s">
        <v>1601</v>
      </c>
      <c r="L45" s="12" t="s">
        <v>21</v>
      </c>
      <c r="M45" s="13" t="s">
        <v>22</v>
      </c>
    </row>
    <row r="46" spans="1:13" hidden="1" x14ac:dyDescent="0.25">
      <c r="A46" s="1" t="s">
        <v>3442</v>
      </c>
      <c r="B46" s="2" t="s">
        <v>3443</v>
      </c>
      <c r="C46" s="3">
        <v>43979.621608796297</v>
      </c>
      <c r="D46" s="4" t="s">
        <v>3444</v>
      </c>
      <c r="E46" s="5" t="s">
        <v>3445</v>
      </c>
      <c r="F46" s="6" t="s">
        <v>116</v>
      </c>
      <c r="G46" s="7" t="s">
        <v>331</v>
      </c>
      <c r="H46" s="8" t="s">
        <v>19</v>
      </c>
      <c r="I46" s="9" t="s">
        <v>332</v>
      </c>
      <c r="J46" s="10" t="s">
        <v>1601</v>
      </c>
      <c r="K46" s="11" t="s">
        <v>1601</v>
      </c>
      <c r="L46" s="12" t="s">
        <v>30</v>
      </c>
      <c r="M46" s="13" t="s">
        <v>22</v>
      </c>
    </row>
    <row r="47" spans="1:13" hidden="1" x14ac:dyDescent="0.25">
      <c r="A47" s="1" t="s">
        <v>3482</v>
      </c>
      <c r="B47" s="2" t="s">
        <v>3483</v>
      </c>
      <c r="C47" s="3">
        <v>43969.386342592603</v>
      </c>
      <c r="D47" s="4" t="s">
        <v>3484</v>
      </c>
      <c r="E47" s="5" t="s">
        <v>330</v>
      </c>
      <c r="F47" s="6" t="s">
        <v>17</v>
      </c>
      <c r="G47" s="7" t="s">
        <v>331</v>
      </c>
      <c r="H47" s="8" t="s">
        <v>19</v>
      </c>
      <c r="I47" s="9" t="s">
        <v>332</v>
      </c>
      <c r="J47" s="10" t="s">
        <v>2150</v>
      </c>
      <c r="K47" s="11" t="s">
        <v>2150</v>
      </c>
      <c r="L47" s="12" t="s">
        <v>21</v>
      </c>
      <c r="M47" s="13" t="s">
        <v>22</v>
      </c>
    </row>
    <row r="48" spans="1:13" hidden="1" x14ac:dyDescent="0.25">
      <c r="A48" s="1" t="s">
        <v>3734</v>
      </c>
      <c r="B48" s="2" t="s">
        <v>3735</v>
      </c>
      <c r="C48" s="3">
        <v>44063.620462963001</v>
      </c>
      <c r="D48" s="4" t="s">
        <v>3736</v>
      </c>
      <c r="E48" s="5" t="s">
        <v>330</v>
      </c>
      <c r="F48" s="6" t="s">
        <v>17</v>
      </c>
      <c r="G48" s="7" t="s">
        <v>331</v>
      </c>
      <c r="H48" s="8" t="s">
        <v>19</v>
      </c>
      <c r="I48" s="9" t="s">
        <v>332</v>
      </c>
      <c r="J48" s="10" t="s">
        <v>334</v>
      </c>
      <c r="K48" s="11" t="s">
        <v>334</v>
      </c>
      <c r="L48" s="12" t="s">
        <v>543</v>
      </c>
      <c r="M48" s="13" t="s">
        <v>173</v>
      </c>
    </row>
    <row r="49" spans="1:13" hidden="1" x14ac:dyDescent="0.25">
      <c r="A49" s="1" t="s">
        <v>13</v>
      </c>
      <c r="B49" s="2" t="s">
        <v>14</v>
      </c>
      <c r="C49" s="3">
        <v>43913.667291666701</v>
      </c>
      <c r="D49" s="4" t="s">
        <v>15</v>
      </c>
      <c r="E49" s="5" t="s">
        <v>16</v>
      </c>
      <c r="F49" s="6" t="s">
        <v>17</v>
      </c>
      <c r="G49" s="7" t="s">
        <v>18</v>
      </c>
      <c r="H49" s="8" t="s">
        <v>19</v>
      </c>
      <c r="I49" s="9" t="s">
        <v>19</v>
      </c>
      <c r="J49" s="10" t="s">
        <v>20</v>
      </c>
      <c r="K49" s="11" t="s">
        <v>20</v>
      </c>
      <c r="L49" s="12" t="s">
        <v>21</v>
      </c>
      <c r="M49" s="13" t="s">
        <v>22</v>
      </c>
    </row>
    <row r="50" spans="1:13" x14ac:dyDescent="0.25">
      <c r="A50" s="1" t="s">
        <v>239</v>
      </c>
      <c r="B50" s="2" t="s">
        <v>240</v>
      </c>
      <c r="C50" s="3">
        <v>43586.4995486111</v>
      </c>
      <c r="D50" s="4" t="s">
        <v>241</v>
      </c>
      <c r="E50" s="5" t="s">
        <v>242</v>
      </c>
      <c r="F50" s="6" t="s">
        <v>17</v>
      </c>
      <c r="G50" s="7" t="s">
        <v>19</v>
      </c>
      <c r="H50" s="8" t="s">
        <v>19</v>
      </c>
      <c r="I50" s="9" t="s">
        <v>80</v>
      </c>
      <c r="J50" s="10" t="s">
        <v>180</v>
      </c>
      <c r="K50" s="11" t="s">
        <v>180</v>
      </c>
      <c r="L50" s="12" t="s">
        <v>21</v>
      </c>
      <c r="M50" s="13" t="s">
        <v>22</v>
      </c>
    </row>
    <row r="51" spans="1:13" x14ac:dyDescent="0.25">
      <c r="A51" s="1" t="s">
        <v>243</v>
      </c>
      <c r="B51" s="2" t="s">
        <v>244</v>
      </c>
      <c r="C51" s="3">
        <v>43586.4995486111</v>
      </c>
      <c r="D51" s="4" t="s">
        <v>245</v>
      </c>
      <c r="E51" s="5" t="s">
        <v>242</v>
      </c>
      <c r="F51" s="6" t="s">
        <v>27</v>
      </c>
      <c r="G51" s="7" t="s">
        <v>19</v>
      </c>
      <c r="H51" s="8" t="s">
        <v>19</v>
      </c>
      <c r="I51" s="9" t="s">
        <v>80</v>
      </c>
      <c r="J51" s="10" t="s">
        <v>180</v>
      </c>
      <c r="K51" s="11" t="s">
        <v>180</v>
      </c>
      <c r="L51" s="12" t="s">
        <v>21</v>
      </c>
      <c r="M51" s="13" t="s">
        <v>22</v>
      </c>
    </row>
    <row r="52" spans="1:13" hidden="1" x14ac:dyDescent="0.25">
      <c r="A52" s="1" t="s">
        <v>31</v>
      </c>
      <c r="B52" s="2" t="s">
        <v>32</v>
      </c>
      <c r="C52" s="3">
        <v>43619.6182638889</v>
      </c>
      <c r="D52" s="4" t="s">
        <v>33</v>
      </c>
      <c r="E52" s="5" t="s">
        <v>34</v>
      </c>
      <c r="F52" s="6" t="s">
        <v>35</v>
      </c>
      <c r="G52" s="7" t="s">
        <v>36</v>
      </c>
      <c r="H52" s="8" t="s">
        <v>19</v>
      </c>
      <c r="I52" s="9" t="s">
        <v>19</v>
      </c>
      <c r="J52" s="10" t="s">
        <v>37</v>
      </c>
      <c r="K52" s="11" t="s">
        <v>37</v>
      </c>
      <c r="L52" s="12" t="s">
        <v>38</v>
      </c>
      <c r="M52" s="13" t="s">
        <v>22</v>
      </c>
    </row>
    <row r="53" spans="1:13" hidden="1" x14ac:dyDescent="0.25">
      <c r="A53" s="1" t="s">
        <v>39</v>
      </c>
      <c r="B53" s="2" t="s">
        <v>40</v>
      </c>
      <c r="C53" s="3">
        <v>44067.387592592597</v>
      </c>
      <c r="D53" s="4" t="s">
        <v>41</v>
      </c>
      <c r="E53" s="5" t="s">
        <v>42</v>
      </c>
      <c r="F53" s="6" t="s">
        <v>17</v>
      </c>
      <c r="G53" s="7" t="s">
        <v>43</v>
      </c>
      <c r="H53" s="8" t="s">
        <v>44</v>
      </c>
      <c r="I53" s="9" t="s">
        <v>19</v>
      </c>
      <c r="J53" s="10" t="s">
        <v>45</v>
      </c>
      <c r="K53" s="11" t="s">
        <v>45</v>
      </c>
      <c r="L53" s="12" t="s">
        <v>46</v>
      </c>
      <c r="M53" s="13" t="s">
        <v>22</v>
      </c>
    </row>
    <row r="54" spans="1:13" hidden="1" x14ac:dyDescent="0.25">
      <c r="A54" s="1" t="s">
        <v>47</v>
      </c>
      <c r="B54" s="2" t="s">
        <v>48</v>
      </c>
      <c r="C54" s="3">
        <v>44067.387280092596</v>
      </c>
      <c r="D54" s="4" t="s">
        <v>49</v>
      </c>
      <c r="E54" s="5" t="s">
        <v>50</v>
      </c>
      <c r="F54" s="6" t="s">
        <v>17</v>
      </c>
      <c r="G54" s="7" t="s">
        <v>43</v>
      </c>
      <c r="H54" s="8" t="s">
        <v>51</v>
      </c>
      <c r="I54" s="9" t="s">
        <v>19</v>
      </c>
      <c r="J54" s="10" t="s">
        <v>45</v>
      </c>
      <c r="K54" s="11" t="s">
        <v>45</v>
      </c>
      <c r="L54" s="12" t="s">
        <v>46</v>
      </c>
      <c r="M54" s="13" t="s">
        <v>22</v>
      </c>
    </row>
    <row r="55" spans="1:13" hidden="1" x14ac:dyDescent="0.25">
      <c r="A55" s="1" t="s">
        <v>52</v>
      </c>
      <c r="B55" s="2" t="s">
        <v>53</v>
      </c>
      <c r="C55" s="3">
        <v>44006.5315162037</v>
      </c>
      <c r="D55" s="4" t="s">
        <v>54</v>
      </c>
      <c r="E55" s="5" t="s">
        <v>34</v>
      </c>
      <c r="F55" s="6" t="s">
        <v>17</v>
      </c>
      <c r="G55" s="7" t="s">
        <v>36</v>
      </c>
      <c r="H55" s="8" t="s">
        <v>19</v>
      </c>
      <c r="I55" s="9" t="s">
        <v>19</v>
      </c>
      <c r="J55" s="10" t="s">
        <v>55</v>
      </c>
      <c r="K55" s="11" t="s">
        <v>55</v>
      </c>
      <c r="L55" s="12" t="s">
        <v>21</v>
      </c>
      <c r="M55" s="13" t="s">
        <v>22</v>
      </c>
    </row>
    <row r="56" spans="1:13" hidden="1" x14ac:dyDescent="0.25">
      <c r="A56" s="1" t="s">
        <v>56</v>
      </c>
      <c r="B56" s="2" t="s">
        <v>57</v>
      </c>
      <c r="C56" s="3">
        <v>44006.5315162037</v>
      </c>
      <c r="D56" s="4" t="s">
        <v>58</v>
      </c>
      <c r="E56" s="5" t="s">
        <v>59</v>
      </c>
      <c r="F56" s="6" t="s">
        <v>17</v>
      </c>
      <c r="G56" s="7" t="s">
        <v>36</v>
      </c>
      <c r="H56" s="8" t="s">
        <v>19</v>
      </c>
      <c r="I56" s="9" t="s">
        <v>19</v>
      </c>
      <c r="J56" s="10" t="s">
        <v>55</v>
      </c>
      <c r="K56" s="11" t="s">
        <v>55</v>
      </c>
      <c r="L56" s="12" t="s">
        <v>21</v>
      </c>
      <c r="M56" s="13" t="s">
        <v>22</v>
      </c>
    </row>
    <row r="57" spans="1:13" hidden="1" x14ac:dyDescent="0.25">
      <c r="A57" s="1" t="s">
        <v>60</v>
      </c>
      <c r="B57" s="2" t="s">
        <v>61</v>
      </c>
      <c r="C57" s="3">
        <v>43311.358842592599</v>
      </c>
      <c r="D57" s="4" t="s">
        <v>62</v>
      </c>
      <c r="E57" s="5" t="s">
        <v>63</v>
      </c>
      <c r="F57" s="6" t="s">
        <v>17</v>
      </c>
      <c r="G57" s="7" t="s">
        <v>64</v>
      </c>
      <c r="H57" s="8" t="s">
        <v>65</v>
      </c>
      <c r="I57" s="9" t="s">
        <v>19</v>
      </c>
      <c r="J57" s="10" t="s">
        <v>66</v>
      </c>
      <c r="K57" s="11" t="s">
        <v>66</v>
      </c>
      <c r="L57" s="12" t="s">
        <v>21</v>
      </c>
      <c r="M57" s="13" t="s">
        <v>22</v>
      </c>
    </row>
    <row r="58" spans="1:13" hidden="1" x14ac:dyDescent="0.25">
      <c r="A58" s="1" t="s">
        <v>67</v>
      </c>
      <c r="B58" s="2" t="s">
        <v>68</v>
      </c>
      <c r="C58" s="3">
        <v>44054.606689814798</v>
      </c>
      <c r="D58" s="4" t="s">
        <v>69</v>
      </c>
      <c r="E58" s="5" t="s">
        <v>70</v>
      </c>
      <c r="F58" s="6" t="s">
        <v>17</v>
      </c>
      <c r="G58" s="7" t="s">
        <v>64</v>
      </c>
      <c r="H58" s="8" t="s">
        <v>71</v>
      </c>
      <c r="I58" s="9" t="s">
        <v>19</v>
      </c>
      <c r="J58" s="10" t="s">
        <v>66</v>
      </c>
      <c r="K58" s="11" t="s">
        <v>66</v>
      </c>
      <c r="L58" s="12" t="s">
        <v>21</v>
      </c>
      <c r="M58" s="13" t="s">
        <v>22</v>
      </c>
    </row>
    <row r="59" spans="1:13" hidden="1" x14ac:dyDescent="0.25">
      <c r="A59" s="1" t="s">
        <v>85</v>
      </c>
      <c r="B59" s="2" t="s">
        <v>86</v>
      </c>
      <c r="C59" s="3">
        <v>44032.500925925902</v>
      </c>
      <c r="D59" s="4" t="s">
        <v>87</v>
      </c>
      <c r="E59" s="5" t="s">
        <v>88</v>
      </c>
      <c r="F59" s="6" t="s">
        <v>17</v>
      </c>
      <c r="G59" s="7" t="s">
        <v>89</v>
      </c>
      <c r="H59" s="8" t="s">
        <v>19</v>
      </c>
      <c r="I59" s="9" t="s">
        <v>19</v>
      </c>
      <c r="J59" s="10" t="s">
        <v>66</v>
      </c>
      <c r="K59" s="11" t="s">
        <v>66</v>
      </c>
      <c r="L59" s="12" t="s">
        <v>21</v>
      </c>
      <c r="M59" s="13" t="s">
        <v>22</v>
      </c>
    </row>
    <row r="60" spans="1:13" hidden="1" x14ac:dyDescent="0.25">
      <c r="A60" s="1" t="s">
        <v>94</v>
      </c>
      <c r="B60" s="2" t="s">
        <v>95</v>
      </c>
      <c r="C60" s="3">
        <v>43875.448750000003</v>
      </c>
      <c r="D60" s="4" t="s">
        <v>96</v>
      </c>
      <c r="E60" s="5" t="s">
        <v>97</v>
      </c>
      <c r="F60" s="6" t="s">
        <v>98</v>
      </c>
      <c r="G60" s="7" t="s">
        <v>99</v>
      </c>
      <c r="H60" s="8" t="s">
        <v>19</v>
      </c>
      <c r="I60" s="9" t="s">
        <v>19</v>
      </c>
      <c r="J60" s="10" t="s">
        <v>66</v>
      </c>
      <c r="K60" s="11" t="s">
        <v>66</v>
      </c>
      <c r="L60" s="12" t="s">
        <v>21</v>
      </c>
      <c r="M60" s="13" t="s">
        <v>22</v>
      </c>
    </row>
    <row r="61" spans="1:13" hidden="1" x14ac:dyDescent="0.25">
      <c r="A61" s="1" t="s">
        <v>100</v>
      </c>
      <c r="B61" s="2" t="s">
        <v>101</v>
      </c>
      <c r="C61" s="3">
        <v>43998.513460648202</v>
      </c>
      <c r="D61" s="4" t="s">
        <v>102</v>
      </c>
      <c r="E61" s="5" t="s">
        <v>103</v>
      </c>
      <c r="F61" s="6" t="s">
        <v>17</v>
      </c>
      <c r="G61" s="7" t="s">
        <v>89</v>
      </c>
      <c r="H61" s="8" t="s">
        <v>19</v>
      </c>
      <c r="I61" s="9" t="s">
        <v>19</v>
      </c>
      <c r="J61" s="10" t="s">
        <v>66</v>
      </c>
      <c r="K61" s="11" t="s">
        <v>66</v>
      </c>
      <c r="L61" s="12" t="s">
        <v>104</v>
      </c>
      <c r="M61" s="13" t="s">
        <v>105</v>
      </c>
    </row>
    <row r="62" spans="1:13" hidden="1" x14ac:dyDescent="0.25">
      <c r="A62" s="1" t="s">
        <v>106</v>
      </c>
      <c r="B62" s="2" t="s">
        <v>107</v>
      </c>
      <c r="C62" s="3">
        <v>43966.494942129597</v>
      </c>
      <c r="D62" s="4" t="s">
        <v>108</v>
      </c>
      <c r="E62" s="5" t="s">
        <v>109</v>
      </c>
      <c r="F62" s="6" t="s">
        <v>17</v>
      </c>
      <c r="G62" s="7" t="s">
        <v>110</v>
      </c>
      <c r="H62" s="8" t="s">
        <v>19</v>
      </c>
      <c r="I62" s="9" t="s">
        <v>19</v>
      </c>
      <c r="J62" s="10" t="s">
        <v>66</v>
      </c>
      <c r="K62" s="11" t="s">
        <v>66</v>
      </c>
      <c r="L62" s="12" t="s">
        <v>111</v>
      </c>
      <c r="M62" s="13" t="s">
        <v>22</v>
      </c>
    </row>
    <row r="63" spans="1:13" hidden="1" x14ac:dyDescent="0.25">
      <c r="A63" s="1" t="s">
        <v>112</v>
      </c>
      <c r="B63" s="2" t="s">
        <v>113</v>
      </c>
      <c r="C63" s="3">
        <v>43973.701435185198</v>
      </c>
      <c r="D63" s="4" t="s">
        <v>114</v>
      </c>
      <c r="E63" s="5" t="s">
        <v>115</v>
      </c>
      <c r="F63" s="6" t="s">
        <v>116</v>
      </c>
      <c r="G63" s="7" t="s">
        <v>110</v>
      </c>
      <c r="H63" s="8" t="s">
        <v>19</v>
      </c>
      <c r="I63" s="9" t="s">
        <v>19</v>
      </c>
      <c r="J63" s="10" t="s">
        <v>66</v>
      </c>
      <c r="K63" s="11" t="s">
        <v>66</v>
      </c>
      <c r="L63" s="12" t="s">
        <v>117</v>
      </c>
      <c r="M63" s="13" t="s">
        <v>22</v>
      </c>
    </row>
    <row r="64" spans="1:13" hidden="1" x14ac:dyDescent="0.25">
      <c r="A64" s="1" t="s">
        <v>118</v>
      </c>
      <c r="B64" s="2" t="s">
        <v>119</v>
      </c>
      <c r="C64" s="3">
        <v>43875.448750000003</v>
      </c>
      <c r="D64" s="4" t="s">
        <v>120</v>
      </c>
      <c r="E64" s="5" t="s">
        <v>121</v>
      </c>
      <c r="F64" s="6" t="s">
        <v>17</v>
      </c>
      <c r="G64" s="7" t="s">
        <v>99</v>
      </c>
      <c r="H64" s="8" t="s">
        <v>19</v>
      </c>
      <c r="I64" s="9" t="s">
        <v>19</v>
      </c>
      <c r="J64" s="10" t="s">
        <v>122</v>
      </c>
      <c r="K64" s="11" t="s">
        <v>122</v>
      </c>
      <c r="L64" s="12" t="s">
        <v>21</v>
      </c>
      <c r="M64" s="13" t="s">
        <v>22</v>
      </c>
    </row>
    <row r="65" spans="1:13" hidden="1" x14ac:dyDescent="0.25">
      <c r="A65" s="1" t="s">
        <v>123</v>
      </c>
      <c r="B65" s="2" t="s">
        <v>124</v>
      </c>
      <c r="C65" s="3">
        <v>43875.448750000003</v>
      </c>
      <c r="D65" s="4" t="s">
        <v>125</v>
      </c>
      <c r="E65" s="5" t="s">
        <v>126</v>
      </c>
      <c r="F65" s="6" t="s">
        <v>17</v>
      </c>
      <c r="G65" s="7" t="s">
        <v>99</v>
      </c>
      <c r="H65" s="8" t="s">
        <v>19</v>
      </c>
      <c r="I65" s="9" t="s">
        <v>19</v>
      </c>
      <c r="J65" s="10" t="s">
        <v>122</v>
      </c>
      <c r="K65" s="11" t="s">
        <v>122</v>
      </c>
      <c r="L65" s="12" t="s">
        <v>21</v>
      </c>
      <c r="M65" s="13" t="s">
        <v>22</v>
      </c>
    </row>
    <row r="66" spans="1:13" hidden="1" x14ac:dyDescent="0.25">
      <c r="A66" s="1" t="s">
        <v>127</v>
      </c>
      <c r="B66" s="2" t="s">
        <v>128</v>
      </c>
      <c r="C66" s="3">
        <v>43998.372604166703</v>
      </c>
      <c r="D66" s="4" t="s">
        <v>129</v>
      </c>
      <c r="E66" s="5" t="s">
        <v>16</v>
      </c>
      <c r="F66" s="6" t="s">
        <v>17</v>
      </c>
      <c r="G66" s="7" t="s">
        <v>18</v>
      </c>
      <c r="H66" s="8" t="s">
        <v>19</v>
      </c>
      <c r="I66" s="9" t="s">
        <v>19</v>
      </c>
      <c r="J66" s="10" t="s">
        <v>122</v>
      </c>
      <c r="K66" s="11" t="s">
        <v>122</v>
      </c>
      <c r="L66" s="12" t="s">
        <v>21</v>
      </c>
      <c r="M66" s="13" t="s">
        <v>22</v>
      </c>
    </row>
    <row r="67" spans="1:13" hidden="1" x14ac:dyDescent="0.25">
      <c r="A67" s="1" t="s">
        <v>130</v>
      </c>
      <c r="B67" s="2" t="s">
        <v>131</v>
      </c>
      <c r="C67" s="3">
        <v>43875.448750000003</v>
      </c>
      <c r="D67" s="4" t="s">
        <v>132</v>
      </c>
      <c r="E67" s="5" t="s">
        <v>121</v>
      </c>
      <c r="F67" s="6" t="s">
        <v>27</v>
      </c>
      <c r="G67" s="7" t="s">
        <v>99</v>
      </c>
      <c r="H67" s="8" t="s">
        <v>19</v>
      </c>
      <c r="I67" s="9" t="s">
        <v>19</v>
      </c>
      <c r="J67" s="10" t="s">
        <v>122</v>
      </c>
      <c r="K67" s="11" t="s">
        <v>122</v>
      </c>
      <c r="L67" s="12" t="s">
        <v>30</v>
      </c>
      <c r="M67" s="13" t="s">
        <v>22</v>
      </c>
    </row>
    <row r="68" spans="1:13" hidden="1" x14ac:dyDescent="0.25">
      <c r="A68" s="1" t="s">
        <v>133</v>
      </c>
      <c r="B68" s="2" t="s">
        <v>134</v>
      </c>
      <c r="C68" s="3">
        <v>43875.448750000003</v>
      </c>
      <c r="D68" s="4" t="s">
        <v>135</v>
      </c>
      <c r="E68" s="5" t="s">
        <v>121</v>
      </c>
      <c r="F68" s="6" t="s">
        <v>116</v>
      </c>
      <c r="G68" s="7" t="s">
        <v>99</v>
      </c>
      <c r="H68" s="8" t="s">
        <v>19</v>
      </c>
      <c r="I68" s="9" t="s">
        <v>19</v>
      </c>
      <c r="J68" s="10" t="s">
        <v>122</v>
      </c>
      <c r="K68" s="11" t="s">
        <v>122</v>
      </c>
      <c r="L68" s="12" t="s">
        <v>30</v>
      </c>
      <c r="M68" s="13" t="s">
        <v>22</v>
      </c>
    </row>
    <row r="69" spans="1:13" hidden="1" x14ac:dyDescent="0.25">
      <c r="A69" s="1" t="s">
        <v>136</v>
      </c>
      <c r="B69" s="2" t="s">
        <v>137</v>
      </c>
      <c r="C69" s="3">
        <v>43941.512048611097</v>
      </c>
      <c r="D69" s="4" t="s">
        <v>138</v>
      </c>
      <c r="E69" s="5" t="s">
        <v>139</v>
      </c>
      <c r="F69" s="6" t="s">
        <v>17</v>
      </c>
      <c r="G69" s="7" t="s">
        <v>140</v>
      </c>
      <c r="H69" s="8" t="s">
        <v>141</v>
      </c>
      <c r="I69" s="9" t="s">
        <v>19</v>
      </c>
      <c r="J69" s="10" t="s">
        <v>142</v>
      </c>
      <c r="K69" s="11" t="s">
        <v>142</v>
      </c>
      <c r="L69" s="12" t="s">
        <v>21</v>
      </c>
      <c r="M69" s="13" t="s">
        <v>22</v>
      </c>
    </row>
    <row r="70" spans="1:13" hidden="1" x14ac:dyDescent="0.25">
      <c r="A70" s="1" t="s">
        <v>147</v>
      </c>
      <c r="B70" s="2" t="s">
        <v>148</v>
      </c>
      <c r="C70" s="3">
        <v>43930.646643518499</v>
      </c>
      <c r="D70" s="4" t="s">
        <v>149</v>
      </c>
      <c r="E70" s="5" t="s">
        <v>150</v>
      </c>
      <c r="F70" s="6" t="s">
        <v>17</v>
      </c>
      <c r="G70" s="7" t="s">
        <v>43</v>
      </c>
      <c r="H70" s="8" t="s">
        <v>51</v>
      </c>
      <c r="I70" s="9" t="s">
        <v>19</v>
      </c>
      <c r="J70" s="10" t="s">
        <v>142</v>
      </c>
      <c r="K70" s="11" t="s">
        <v>142</v>
      </c>
      <c r="L70" s="12" t="s">
        <v>21</v>
      </c>
      <c r="M70" s="13" t="s">
        <v>22</v>
      </c>
    </row>
    <row r="71" spans="1:13" x14ac:dyDescent="0.25">
      <c r="A71" s="1" t="s">
        <v>323</v>
      </c>
      <c r="B71" s="2" t="s">
        <v>324</v>
      </c>
      <c r="C71" s="3">
        <v>43586.4995486111</v>
      </c>
      <c r="D71" s="4" t="s">
        <v>325</v>
      </c>
      <c r="E71" s="5" t="s">
        <v>326</v>
      </c>
      <c r="F71" s="6" t="s">
        <v>27</v>
      </c>
      <c r="G71" s="7" t="s">
        <v>19</v>
      </c>
      <c r="H71" s="8" t="s">
        <v>19</v>
      </c>
      <c r="I71" s="9" t="s">
        <v>28</v>
      </c>
      <c r="J71" s="10" t="s">
        <v>295</v>
      </c>
      <c r="K71" s="11" t="s">
        <v>295</v>
      </c>
      <c r="L71" s="12" t="s">
        <v>111</v>
      </c>
      <c r="M71" s="13" t="s">
        <v>22</v>
      </c>
    </row>
    <row r="72" spans="1:13" hidden="1" x14ac:dyDescent="0.25">
      <c r="A72" s="1" t="s">
        <v>151</v>
      </c>
      <c r="B72" s="2" t="s">
        <v>152</v>
      </c>
      <c r="C72" s="3">
        <v>43795.547962962999</v>
      </c>
      <c r="D72" s="4" t="s">
        <v>153</v>
      </c>
      <c r="E72" s="5" t="s">
        <v>154</v>
      </c>
      <c r="F72" s="6" t="s">
        <v>17</v>
      </c>
      <c r="G72" s="7" t="s">
        <v>155</v>
      </c>
      <c r="H72" s="8" t="s">
        <v>19</v>
      </c>
      <c r="I72" s="9" t="s">
        <v>19</v>
      </c>
      <c r="J72" s="10" t="s">
        <v>142</v>
      </c>
      <c r="K72" s="11" t="s">
        <v>142</v>
      </c>
      <c r="L72" s="12" t="s">
        <v>30</v>
      </c>
      <c r="M72" s="13" t="s">
        <v>22</v>
      </c>
    </row>
    <row r="73" spans="1:13" hidden="1" x14ac:dyDescent="0.25">
      <c r="A73" s="1" t="s">
        <v>156</v>
      </c>
      <c r="B73" s="2" t="s">
        <v>157</v>
      </c>
      <c r="C73" s="3">
        <v>43753.602025462998</v>
      </c>
      <c r="D73" s="4" t="s">
        <v>158</v>
      </c>
      <c r="E73" s="5" t="s">
        <v>159</v>
      </c>
      <c r="F73" s="6" t="s">
        <v>27</v>
      </c>
      <c r="G73" s="7" t="s">
        <v>140</v>
      </c>
      <c r="H73" s="8" t="s">
        <v>160</v>
      </c>
      <c r="I73" s="9" t="s">
        <v>19</v>
      </c>
      <c r="J73" s="10" t="s">
        <v>161</v>
      </c>
      <c r="K73" s="11" t="s">
        <v>161</v>
      </c>
      <c r="L73" s="12" t="s">
        <v>111</v>
      </c>
      <c r="M73" s="13" t="s">
        <v>22</v>
      </c>
    </row>
    <row r="74" spans="1:13" x14ac:dyDescent="0.25">
      <c r="A74" s="1" t="s">
        <v>340</v>
      </c>
      <c r="B74" s="2" t="s">
        <v>341</v>
      </c>
      <c r="C74" s="3">
        <v>43865.4519560185</v>
      </c>
      <c r="D74" s="4" t="s">
        <v>342</v>
      </c>
      <c r="E74" s="5" t="s">
        <v>343</v>
      </c>
      <c r="F74" s="6" t="s">
        <v>27</v>
      </c>
      <c r="G74" s="7" t="s">
        <v>19</v>
      </c>
      <c r="H74" s="8" t="s">
        <v>19</v>
      </c>
      <c r="I74" s="9" t="s">
        <v>28</v>
      </c>
      <c r="J74" s="10" t="s">
        <v>339</v>
      </c>
      <c r="K74" s="11" t="s">
        <v>339</v>
      </c>
      <c r="L74" s="12" t="s">
        <v>111</v>
      </c>
      <c r="M74" s="13" t="s">
        <v>22</v>
      </c>
    </row>
    <row r="75" spans="1:13" x14ac:dyDescent="0.25">
      <c r="A75" s="1" t="s">
        <v>344</v>
      </c>
      <c r="B75" s="2" t="s">
        <v>345</v>
      </c>
      <c r="C75" s="3">
        <v>43865.4519560185</v>
      </c>
      <c r="D75" s="4" t="s">
        <v>346</v>
      </c>
      <c r="E75" s="5" t="s">
        <v>347</v>
      </c>
      <c r="F75" s="6" t="s">
        <v>27</v>
      </c>
      <c r="G75" s="7" t="s">
        <v>19</v>
      </c>
      <c r="H75" s="8" t="s">
        <v>19</v>
      </c>
      <c r="I75" s="9" t="s">
        <v>28</v>
      </c>
      <c r="J75" s="10" t="s">
        <v>339</v>
      </c>
      <c r="K75" s="11" t="s">
        <v>339</v>
      </c>
      <c r="L75" s="12" t="s">
        <v>111</v>
      </c>
      <c r="M75" s="13" t="s">
        <v>22</v>
      </c>
    </row>
    <row r="76" spans="1:13" hidden="1" x14ac:dyDescent="0.25">
      <c r="A76" s="1" t="s">
        <v>162</v>
      </c>
      <c r="B76" s="2" t="s">
        <v>163</v>
      </c>
      <c r="C76" s="3">
        <v>43941.512060185203</v>
      </c>
      <c r="D76" s="4" t="s">
        <v>164</v>
      </c>
      <c r="E76" s="5" t="s">
        <v>165</v>
      </c>
      <c r="F76" s="6" t="s">
        <v>17</v>
      </c>
      <c r="G76" s="7" t="s">
        <v>140</v>
      </c>
      <c r="H76" s="8" t="s">
        <v>141</v>
      </c>
      <c r="I76" s="9" t="s">
        <v>19</v>
      </c>
      <c r="J76" s="10" t="s">
        <v>166</v>
      </c>
      <c r="K76" s="11" t="s">
        <v>166</v>
      </c>
      <c r="L76" s="12" t="s">
        <v>38</v>
      </c>
      <c r="M76" s="13" t="s">
        <v>22</v>
      </c>
    </row>
    <row r="77" spans="1:13" hidden="1" x14ac:dyDescent="0.25">
      <c r="A77" s="1" t="s">
        <v>167</v>
      </c>
      <c r="B77" s="2" t="s">
        <v>168</v>
      </c>
      <c r="C77" s="3">
        <v>43923.702662037002</v>
      </c>
      <c r="D77" s="4" t="s">
        <v>169</v>
      </c>
      <c r="E77" s="5" t="s">
        <v>170</v>
      </c>
      <c r="F77" s="6" t="s">
        <v>17</v>
      </c>
      <c r="G77" s="7" t="s">
        <v>140</v>
      </c>
      <c r="H77" s="8" t="s">
        <v>171</v>
      </c>
      <c r="I77" s="9" t="s">
        <v>19</v>
      </c>
      <c r="J77" s="10" t="s">
        <v>172</v>
      </c>
      <c r="K77" s="11" t="s">
        <v>172</v>
      </c>
      <c r="L77" s="12" t="s">
        <v>30</v>
      </c>
      <c r="M77" s="13" t="s">
        <v>173</v>
      </c>
    </row>
    <row r="78" spans="1:13" hidden="1" x14ac:dyDescent="0.25">
      <c r="A78" s="1" t="s">
        <v>174</v>
      </c>
      <c r="B78" s="2" t="s">
        <v>175</v>
      </c>
      <c r="C78" s="3">
        <v>43949.484212962998</v>
      </c>
      <c r="D78" s="4" t="s">
        <v>176</v>
      </c>
      <c r="E78" s="5" t="s">
        <v>170</v>
      </c>
      <c r="F78" s="6" t="s">
        <v>27</v>
      </c>
      <c r="G78" s="7" t="s">
        <v>140</v>
      </c>
      <c r="H78" s="8" t="s">
        <v>171</v>
      </c>
      <c r="I78" s="9" t="s">
        <v>19</v>
      </c>
      <c r="J78" s="10" t="s">
        <v>172</v>
      </c>
      <c r="K78" s="11" t="s">
        <v>172</v>
      </c>
      <c r="L78" s="12" t="s">
        <v>30</v>
      </c>
      <c r="M78" s="13" t="s">
        <v>173</v>
      </c>
    </row>
    <row r="79" spans="1:13" hidden="1" x14ac:dyDescent="0.25">
      <c r="A79" s="1" t="s">
        <v>177</v>
      </c>
      <c r="B79" s="2" t="s">
        <v>178</v>
      </c>
      <c r="C79" s="3">
        <v>43997.410451388903</v>
      </c>
      <c r="D79" s="4" t="s">
        <v>179</v>
      </c>
      <c r="E79" s="5" t="s">
        <v>88</v>
      </c>
      <c r="F79" s="6" t="s">
        <v>17</v>
      </c>
      <c r="G79" s="7" t="s">
        <v>89</v>
      </c>
      <c r="H79" s="8" t="s">
        <v>19</v>
      </c>
      <c r="I79" s="9" t="s">
        <v>19</v>
      </c>
      <c r="J79" s="10" t="s">
        <v>180</v>
      </c>
      <c r="K79" s="11" t="s">
        <v>180</v>
      </c>
      <c r="L79" s="12" t="s">
        <v>21</v>
      </c>
      <c r="M79" s="13" t="s">
        <v>22</v>
      </c>
    </row>
    <row r="80" spans="1:13" x14ac:dyDescent="0.25">
      <c r="A80" s="1" t="s">
        <v>362</v>
      </c>
      <c r="B80" s="2" t="s">
        <v>363</v>
      </c>
      <c r="C80" s="3">
        <v>43998.605289351799</v>
      </c>
      <c r="D80" s="4" t="s">
        <v>364</v>
      </c>
      <c r="E80" s="5" t="s">
        <v>365</v>
      </c>
      <c r="F80" s="6" t="s">
        <v>27</v>
      </c>
      <c r="G80" s="7" t="s">
        <v>19</v>
      </c>
      <c r="H80" s="8" t="s">
        <v>19</v>
      </c>
      <c r="I80" s="9" t="s">
        <v>28</v>
      </c>
      <c r="J80" s="10" t="s">
        <v>366</v>
      </c>
      <c r="K80" s="11" t="s">
        <v>366</v>
      </c>
      <c r="L80" s="12" t="s">
        <v>38</v>
      </c>
      <c r="M80" s="13" t="s">
        <v>22</v>
      </c>
    </row>
    <row r="81" spans="1:13" x14ac:dyDescent="0.25">
      <c r="A81" s="1" t="s">
        <v>367</v>
      </c>
      <c r="B81" s="2" t="s">
        <v>368</v>
      </c>
      <c r="C81" s="3">
        <v>43998.605289351799</v>
      </c>
      <c r="D81" s="4" t="s">
        <v>369</v>
      </c>
      <c r="E81" s="5" t="s">
        <v>370</v>
      </c>
      <c r="F81" s="6" t="s">
        <v>27</v>
      </c>
      <c r="G81" s="7" t="s">
        <v>19</v>
      </c>
      <c r="H81" s="8" t="s">
        <v>19</v>
      </c>
      <c r="I81" s="9" t="s">
        <v>28</v>
      </c>
      <c r="J81" s="10" t="s">
        <v>366</v>
      </c>
      <c r="K81" s="11" t="s">
        <v>366</v>
      </c>
      <c r="L81" s="12" t="s">
        <v>38</v>
      </c>
      <c r="M81" s="13" t="s">
        <v>22</v>
      </c>
    </row>
    <row r="82" spans="1:13" hidden="1" x14ac:dyDescent="0.25">
      <c r="A82" s="1" t="s">
        <v>181</v>
      </c>
      <c r="B82" s="2" t="s">
        <v>182</v>
      </c>
      <c r="C82" s="3">
        <v>44045.627094907402</v>
      </c>
      <c r="D82" s="4" t="s">
        <v>183</v>
      </c>
      <c r="E82" s="5" t="s">
        <v>184</v>
      </c>
      <c r="F82" s="6" t="s">
        <v>17</v>
      </c>
      <c r="G82" s="7" t="s">
        <v>89</v>
      </c>
      <c r="H82" s="8" t="s">
        <v>19</v>
      </c>
      <c r="I82" s="9" t="s">
        <v>19</v>
      </c>
      <c r="J82" s="10" t="s">
        <v>180</v>
      </c>
      <c r="K82" s="11" t="s">
        <v>180</v>
      </c>
      <c r="L82" s="12" t="s">
        <v>21</v>
      </c>
      <c r="M82" s="13" t="s">
        <v>105</v>
      </c>
    </row>
    <row r="83" spans="1:13" hidden="1" x14ac:dyDescent="0.25">
      <c r="A83" s="1" t="s">
        <v>214</v>
      </c>
      <c r="B83" s="2" t="s">
        <v>215</v>
      </c>
      <c r="C83" s="3">
        <v>43780.411585648202</v>
      </c>
      <c r="D83" s="4" t="s">
        <v>216</v>
      </c>
      <c r="E83" s="5" t="s">
        <v>217</v>
      </c>
      <c r="F83" s="6" t="s">
        <v>17</v>
      </c>
      <c r="G83" s="7" t="s">
        <v>110</v>
      </c>
      <c r="H83" s="8" t="s">
        <v>19</v>
      </c>
      <c r="I83" s="9" t="s">
        <v>19</v>
      </c>
      <c r="J83" s="10" t="s">
        <v>180</v>
      </c>
      <c r="K83" s="11" t="s">
        <v>180</v>
      </c>
      <c r="L83" s="12" t="s">
        <v>21</v>
      </c>
      <c r="M83" s="13" t="s">
        <v>22</v>
      </c>
    </row>
    <row r="84" spans="1:13" hidden="1" x14ac:dyDescent="0.25">
      <c r="A84" s="1" t="s">
        <v>218</v>
      </c>
      <c r="B84" s="2" t="s">
        <v>219</v>
      </c>
      <c r="C84" s="3">
        <v>43584.506562499999</v>
      </c>
      <c r="D84" s="4" t="s">
        <v>220</v>
      </c>
      <c r="E84" s="5" t="s">
        <v>150</v>
      </c>
      <c r="F84" s="6" t="s">
        <v>17</v>
      </c>
      <c r="G84" s="7" t="s">
        <v>43</v>
      </c>
      <c r="H84" s="8" t="s">
        <v>51</v>
      </c>
      <c r="I84" s="9" t="s">
        <v>19</v>
      </c>
      <c r="J84" s="10" t="s">
        <v>180</v>
      </c>
      <c r="K84" s="11" t="s">
        <v>180</v>
      </c>
      <c r="L84" s="12" t="s">
        <v>21</v>
      </c>
      <c r="M84" s="13" t="s">
        <v>22</v>
      </c>
    </row>
    <row r="85" spans="1:13" hidden="1" x14ac:dyDescent="0.25">
      <c r="A85" s="1" t="s">
        <v>221</v>
      </c>
      <c r="B85" s="2" t="s">
        <v>222</v>
      </c>
      <c r="C85" s="3">
        <v>43584.506562499999</v>
      </c>
      <c r="D85" s="4" t="s">
        <v>223</v>
      </c>
      <c r="E85" s="5" t="s">
        <v>150</v>
      </c>
      <c r="F85" s="6" t="s">
        <v>27</v>
      </c>
      <c r="G85" s="7" t="s">
        <v>43</v>
      </c>
      <c r="H85" s="8" t="s">
        <v>51</v>
      </c>
      <c r="I85" s="9" t="s">
        <v>19</v>
      </c>
      <c r="J85" s="10" t="s">
        <v>180</v>
      </c>
      <c r="K85" s="11" t="s">
        <v>180</v>
      </c>
      <c r="L85" s="12" t="s">
        <v>21</v>
      </c>
      <c r="M85" s="13" t="s">
        <v>22</v>
      </c>
    </row>
    <row r="86" spans="1:13" hidden="1" x14ac:dyDescent="0.25">
      <c r="A86" s="1" t="s">
        <v>224</v>
      </c>
      <c r="B86" s="2" t="s">
        <v>225</v>
      </c>
      <c r="C86" s="3">
        <v>43584.506574074097</v>
      </c>
      <c r="D86" s="4" t="s">
        <v>226</v>
      </c>
      <c r="E86" s="5" t="s">
        <v>227</v>
      </c>
      <c r="F86" s="6" t="s">
        <v>17</v>
      </c>
      <c r="G86" s="7" t="s">
        <v>43</v>
      </c>
      <c r="H86" s="8" t="s">
        <v>44</v>
      </c>
      <c r="I86" s="9" t="s">
        <v>19</v>
      </c>
      <c r="J86" s="10" t="s">
        <v>180</v>
      </c>
      <c r="K86" s="11" t="s">
        <v>180</v>
      </c>
      <c r="L86" s="12" t="s">
        <v>21</v>
      </c>
      <c r="M86" s="13" t="s">
        <v>22</v>
      </c>
    </row>
    <row r="87" spans="1:13" hidden="1" x14ac:dyDescent="0.25">
      <c r="A87" s="1" t="s">
        <v>228</v>
      </c>
      <c r="B87" s="2" t="s">
        <v>229</v>
      </c>
      <c r="C87" s="3">
        <v>43584.506574074097</v>
      </c>
      <c r="D87" s="4" t="s">
        <v>230</v>
      </c>
      <c r="E87" s="5" t="s">
        <v>227</v>
      </c>
      <c r="F87" s="6" t="s">
        <v>27</v>
      </c>
      <c r="G87" s="7" t="s">
        <v>43</v>
      </c>
      <c r="H87" s="8" t="s">
        <v>44</v>
      </c>
      <c r="I87" s="9" t="s">
        <v>19</v>
      </c>
      <c r="J87" s="10" t="s">
        <v>180</v>
      </c>
      <c r="K87" s="11" t="s">
        <v>180</v>
      </c>
      <c r="L87" s="12" t="s">
        <v>21</v>
      </c>
      <c r="M87" s="13" t="s">
        <v>22</v>
      </c>
    </row>
    <row r="88" spans="1:13" x14ac:dyDescent="0.25">
      <c r="A88" s="1" t="s">
        <v>394</v>
      </c>
      <c r="B88" s="2" t="s">
        <v>395</v>
      </c>
      <c r="C88" s="3">
        <v>43783.466273148202</v>
      </c>
      <c r="D88" s="4" t="s">
        <v>396</v>
      </c>
      <c r="E88" s="5" t="s">
        <v>397</v>
      </c>
      <c r="F88" s="6" t="s">
        <v>27</v>
      </c>
      <c r="G88" s="7" t="s">
        <v>19</v>
      </c>
      <c r="H88" s="8" t="s">
        <v>19</v>
      </c>
      <c r="I88" s="9" t="s">
        <v>80</v>
      </c>
      <c r="J88" s="10" t="s">
        <v>390</v>
      </c>
      <c r="K88" s="11" t="s">
        <v>390</v>
      </c>
      <c r="L88" s="12" t="s">
        <v>38</v>
      </c>
      <c r="M88" s="13" t="s">
        <v>22</v>
      </c>
    </row>
    <row r="89" spans="1:13" hidden="1" x14ac:dyDescent="0.25">
      <c r="A89" s="1" t="s">
        <v>231</v>
      </c>
      <c r="B89" s="2" t="s">
        <v>232</v>
      </c>
      <c r="C89" s="3">
        <v>43584.506585648101</v>
      </c>
      <c r="D89" s="4" t="s">
        <v>233</v>
      </c>
      <c r="E89" s="5" t="s">
        <v>234</v>
      </c>
      <c r="F89" s="6" t="s">
        <v>17</v>
      </c>
      <c r="G89" s="7" t="s">
        <v>235</v>
      </c>
      <c r="H89" s="8" t="s">
        <v>19</v>
      </c>
      <c r="I89" s="9" t="s">
        <v>19</v>
      </c>
      <c r="J89" s="10" t="s">
        <v>180</v>
      </c>
      <c r="K89" s="11" t="s">
        <v>180</v>
      </c>
      <c r="L89" s="12" t="s">
        <v>21</v>
      </c>
      <c r="M89" s="13" t="s">
        <v>22</v>
      </c>
    </row>
    <row r="90" spans="1:13" x14ac:dyDescent="0.25">
      <c r="A90" s="1" t="s">
        <v>401</v>
      </c>
      <c r="B90" s="2" t="s">
        <v>402</v>
      </c>
      <c r="C90" s="3">
        <v>43783.466377314799</v>
      </c>
      <c r="D90" s="4" t="s">
        <v>403</v>
      </c>
      <c r="E90" s="5" t="s">
        <v>404</v>
      </c>
      <c r="F90" s="6" t="s">
        <v>27</v>
      </c>
      <c r="G90" s="7" t="s">
        <v>19</v>
      </c>
      <c r="H90" s="8" t="s">
        <v>19</v>
      </c>
      <c r="I90" s="9" t="s">
        <v>28</v>
      </c>
      <c r="J90" s="10" t="s">
        <v>390</v>
      </c>
      <c r="K90" s="11" t="s">
        <v>390</v>
      </c>
      <c r="L90" s="12" t="s">
        <v>38</v>
      </c>
      <c r="M90" s="13" t="s">
        <v>22</v>
      </c>
    </row>
    <row r="91" spans="1:13" hidden="1" x14ac:dyDescent="0.25">
      <c r="A91" s="1" t="s">
        <v>236</v>
      </c>
      <c r="B91" s="2" t="s">
        <v>237</v>
      </c>
      <c r="C91" s="3">
        <v>43584.506585648101</v>
      </c>
      <c r="D91" s="4" t="s">
        <v>238</v>
      </c>
      <c r="E91" s="5" t="s">
        <v>234</v>
      </c>
      <c r="F91" s="6" t="s">
        <v>27</v>
      </c>
      <c r="G91" s="7" t="s">
        <v>235</v>
      </c>
      <c r="H91" s="8" t="s">
        <v>19</v>
      </c>
      <c r="I91" s="9" t="s">
        <v>19</v>
      </c>
      <c r="J91" s="10" t="s">
        <v>180</v>
      </c>
      <c r="K91" s="11" t="s">
        <v>180</v>
      </c>
      <c r="L91" s="12" t="s">
        <v>21</v>
      </c>
      <c r="M91" s="13" t="s">
        <v>22</v>
      </c>
    </row>
    <row r="92" spans="1:13" hidden="1" x14ac:dyDescent="0.25">
      <c r="A92" s="1" t="s">
        <v>246</v>
      </c>
      <c r="B92" s="2" t="s">
        <v>247</v>
      </c>
      <c r="C92" s="3">
        <v>43780.411585648202</v>
      </c>
      <c r="D92" s="4" t="s">
        <v>248</v>
      </c>
      <c r="E92" s="5" t="s">
        <v>109</v>
      </c>
      <c r="F92" s="6" t="s">
        <v>17</v>
      </c>
      <c r="G92" s="7" t="s">
        <v>110</v>
      </c>
      <c r="H92" s="8" t="s">
        <v>19</v>
      </c>
      <c r="I92" s="9" t="s">
        <v>19</v>
      </c>
      <c r="J92" s="10" t="s">
        <v>180</v>
      </c>
      <c r="K92" s="11" t="s">
        <v>180</v>
      </c>
      <c r="L92" s="12" t="s">
        <v>111</v>
      </c>
      <c r="M92" s="13" t="s">
        <v>22</v>
      </c>
    </row>
    <row r="93" spans="1:13" hidden="1" x14ac:dyDescent="0.25">
      <c r="A93" s="1" t="s">
        <v>249</v>
      </c>
      <c r="B93" s="2" t="s">
        <v>250</v>
      </c>
      <c r="C93" s="3">
        <v>43633.527465277803</v>
      </c>
      <c r="D93" s="4" t="s">
        <v>251</v>
      </c>
      <c r="E93" s="5" t="s">
        <v>252</v>
      </c>
      <c r="F93" s="6" t="s">
        <v>17</v>
      </c>
      <c r="G93" s="7" t="s">
        <v>253</v>
      </c>
      <c r="H93" s="8" t="s">
        <v>19</v>
      </c>
      <c r="I93" s="9" t="s">
        <v>19</v>
      </c>
      <c r="J93" s="10" t="s">
        <v>180</v>
      </c>
      <c r="K93" s="11" t="s">
        <v>180</v>
      </c>
      <c r="L93" s="12" t="s">
        <v>111</v>
      </c>
      <c r="M93" s="13" t="s">
        <v>22</v>
      </c>
    </row>
    <row r="94" spans="1:13" hidden="1" x14ac:dyDescent="0.25">
      <c r="A94" s="1" t="s">
        <v>254</v>
      </c>
      <c r="B94" s="2" t="s">
        <v>255</v>
      </c>
      <c r="C94" s="3">
        <v>43613.4987384259</v>
      </c>
      <c r="D94" s="4" t="s">
        <v>256</v>
      </c>
      <c r="E94" s="5" t="s">
        <v>257</v>
      </c>
      <c r="F94" s="6" t="s">
        <v>17</v>
      </c>
      <c r="G94" s="7" t="s">
        <v>155</v>
      </c>
      <c r="H94" s="8" t="s">
        <v>19</v>
      </c>
      <c r="I94" s="9" t="s">
        <v>19</v>
      </c>
      <c r="J94" s="10" t="s">
        <v>180</v>
      </c>
      <c r="K94" s="11" t="s">
        <v>180</v>
      </c>
      <c r="L94" s="12" t="s">
        <v>111</v>
      </c>
      <c r="M94" s="13" t="s">
        <v>22</v>
      </c>
    </row>
    <row r="95" spans="1:13" hidden="1" x14ac:dyDescent="0.25">
      <c r="A95" s="1" t="s">
        <v>258</v>
      </c>
      <c r="B95" s="2" t="s">
        <v>259</v>
      </c>
      <c r="C95" s="3">
        <v>43780.411585648202</v>
      </c>
      <c r="D95" s="4" t="s">
        <v>260</v>
      </c>
      <c r="E95" s="5" t="s">
        <v>261</v>
      </c>
      <c r="F95" s="6" t="s">
        <v>17</v>
      </c>
      <c r="G95" s="7" t="s">
        <v>110</v>
      </c>
      <c r="H95" s="8" t="s">
        <v>19</v>
      </c>
      <c r="I95" s="9" t="s">
        <v>19</v>
      </c>
      <c r="J95" s="10" t="s">
        <v>180</v>
      </c>
      <c r="K95" s="11" t="s">
        <v>180</v>
      </c>
      <c r="L95" s="12" t="s">
        <v>30</v>
      </c>
      <c r="M95" s="13" t="s">
        <v>22</v>
      </c>
    </row>
    <row r="96" spans="1:13" hidden="1" x14ac:dyDescent="0.25">
      <c r="A96" s="1" t="s">
        <v>262</v>
      </c>
      <c r="B96" s="2" t="s">
        <v>263</v>
      </c>
      <c r="C96" s="3">
        <v>43682.702291666697</v>
      </c>
      <c r="D96" s="4" t="s">
        <v>264</v>
      </c>
      <c r="E96" s="5" t="s">
        <v>265</v>
      </c>
      <c r="F96" s="6" t="s">
        <v>17</v>
      </c>
      <c r="G96" s="7" t="s">
        <v>235</v>
      </c>
      <c r="H96" s="8" t="s">
        <v>19</v>
      </c>
      <c r="I96" s="9" t="s">
        <v>19</v>
      </c>
      <c r="J96" s="10" t="s">
        <v>180</v>
      </c>
      <c r="K96" s="11" t="s">
        <v>180</v>
      </c>
      <c r="L96" s="12" t="s">
        <v>117</v>
      </c>
      <c r="M96" s="13" t="s">
        <v>22</v>
      </c>
    </row>
    <row r="97" spans="1:13" hidden="1" x14ac:dyDescent="0.25">
      <c r="A97" s="1" t="s">
        <v>266</v>
      </c>
      <c r="B97" s="2" t="s">
        <v>267</v>
      </c>
      <c r="C97" s="3">
        <v>44019.475243055596</v>
      </c>
      <c r="D97" s="4" t="s">
        <v>268</v>
      </c>
      <c r="E97" s="5" t="s">
        <v>269</v>
      </c>
      <c r="F97" s="6" t="s">
        <v>17</v>
      </c>
      <c r="G97" s="7" t="s">
        <v>110</v>
      </c>
      <c r="H97" s="8" t="s">
        <v>19</v>
      </c>
      <c r="I97" s="9" t="s">
        <v>19</v>
      </c>
      <c r="J97" s="10" t="s">
        <v>180</v>
      </c>
      <c r="K97" s="11" t="s">
        <v>180</v>
      </c>
      <c r="L97" s="12" t="s">
        <v>30</v>
      </c>
      <c r="M97" s="13" t="s">
        <v>22</v>
      </c>
    </row>
    <row r="98" spans="1:13" hidden="1" x14ac:dyDescent="0.25">
      <c r="A98" s="1" t="s">
        <v>270</v>
      </c>
      <c r="B98" s="2" t="s">
        <v>271</v>
      </c>
      <c r="C98" s="3">
        <v>44064.793506944399</v>
      </c>
      <c r="D98" s="4" t="s">
        <v>272</v>
      </c>
      <c r="E98" s="5" t="s">
        <v>109</v>
      </c>
      <c r="F98" s="6" t="s">
        <v>17</v>
      </c>
      <c r="G98" s="7" t="s">
        <v>110</v>
      </c>
      <c r="H98" s="8" t="s">
        <v>19</v>
      </c>
      <c r="I98" s="9" t="s">
        <v>19</v>
      </c>
      <c r="J98" s="10" t="s">
        <v>273</v>
      </c>
      <c r="K98" s="11" t="s">
        <v>273</v>
      </c>
      <c r="L98" s="12" t="s">
        <v>38</v>
      </c>
      <c r="M98" s="13" t="s">
        <v>22</v>
      </c>
    </row>
    <row r="99" spans="1:13" hidden="1" x14ac:dyDescent="0.25">
      <c r="A99" s="1" t="s">
        <v>274</v>
      </c>
      <c r="B99" s="2" t="s">
        <v>275</v>
      </c>
      <c r="C99" s="3">
        <v>43539.520185185203</v>
      </c>
      <c r="D99" s="4" t="s">
        <v>276</v>
      </c>
      <c r="E99" s="5" t="s">
        <v>277</v>
      </c>
      <c r="F99" s="6" t="s">
        <v>17</v>
      </c>
      <c r="G99" s="7" t="s">
        <v>110</v>
      </c>
      <c r="H99" s="8" t="s">
        <v>19</v>
      </c>
      <c r="I99" s="9" t="s">
        <v>19</v>
      </c>
      <c r="J99" s="10" t="s">
        <v>273</v>
      </c>
      <c r="K99" s="11" t="s">
        <v>273</v>
      </c>
      <c r="L99" s="12" t="s">
        <v>38</v>
      </c>
      <c r="M99" s="13" t="s">
        <v>22</v>
      </c>
    </row>
    <row r="100" spans="1:13" x14ac:dyDescent="0.25">
      <c r="A100" s="1" t="s">
        <v>442</v>
      </c>
      <c r="B100" s="2" t="s">
        <v>443</v>
      </c>
      <c r="C100" s="3">
        <v>43599.456307870401</v>
      </c>
      <c r="D100" s="4" t="s">
        <v>444</v>
      </c>
      <c r="E100" s="5" t="s">
        <v>445</v>
      </c>
      <c r="F100" s="6" t="s">
        <v>27</v>
      </c>
      <c r="G100" s="7" t="s">
        <v>19</v>
      </c>
      <c r="H100" s="8" t="s">
        <v>19</v>
      </c>
      <c r="I100" s="9" t="s">
        <v>80</v>
      </c>
      <c r="J100" s="10" t="s">
        <v>446</v>
      </c>
      <c r="K100" s="11" t="s">
        <v>446</v>
      </c>
      <c r="L100" s="12" t="s">
        <v>38</v>
      </c>
      <c r="M100" s="13" t="s">
        <v>22</v>
      </c>
    </row>
    <row r="101" spans="1:13" x14ac:dyDescent="0.25">
      <c r="A101" s="1" t="s">
        <v>447</v>
      </c>
      <c r="B101" s="2" t="s">
        <v>448</v>
      </c>
      <c r="C101" s="3">
        <v>43599.456307870401</v>
      </c>
      <c r="D101" s="4" t="s">
        <v>449</v>
      </c>
      <c r="E101" s="5" t="s">
        <v>450</v>
      </c>
      <c r="F101" s="6" t="s">
        <v>27</v>
      </c>
      <c r="G101" s="7" t="s">
        <v>19</v>
      </c>
      <c r="H101" s="8" t="s">
        <v>19</v>
      </c>
      <c r="I101" s="9" t="s">
        <v>28</v>
      </c>
      <c r="J101" s="10" t="s">
        <v>446</v>
      </c>
      <c r="K101" s="11" t="s">
        <v>446</v>
      </c>
      <c r="L101" s="12" t="s">
        <v>38</v>
      </c>
      <c r="M101" s="13" t="s">
        <v>22</v>
      </c>
    </row>
    <row r="102" spans="1:13" hidden="1" x14ac:dyDescent="0.25">
      <c r="A102" s="1" t="s">
        <v>278</v>
      </c>
      <c r="B102" s="2" t="s">
        <v>279</v>
      </c>
      <c r="C102" s="3">
        <v>43837.432442129597</v>
      </c>
      <c r="D102" s="4" t="s">
        <v>280</v>
      </c>
      <c r="E102" s="5" t="s">
        <v>88</v>
      </c>
      <c r="F102" s="6" t="s">
        <v>17</v>
      </c>
      <c r="G102" s="7" t="s">
        <v>89</v>
      </c>
      <c r="H102" s="8" t="s">
        <v>19</v>
      </c>
      <c r="I102" s="9" t="s">
        <v>19</v>
      </c>
      <c r="J102" s="10" t="s">
        <v>273</v>
      </c>
      <c r="K102" s="11" t="s">
        <v>273</v>
      </c>
      <c r="L102" s="12" t="s">
        <v>38</v>
      </c>
      <c r="M102" s="13" t="s">
        <v>22</v>
      </c>
    </row>
    <row r="103" spans="1:13" hidden="1" x14ac:dyDescent="0.25">
      <c r="A103" s="1" t="s">
        <v>281</v>
      </c>
      <c r="B103" s="2" t="s">
        <v>282</v>
      </c>
      <c r="C103" s="3">
        <v>44064.794236111098</v>
      </c>
      <c r="D103" s="4" t="s">
        <v>283</v>
      </c>
      <c r="E103" s="5" t="s">
        <v>284</v>
      </c>
      <c r="F103" s="6" t="s">
        <v>17</v>
      </c>
      <c r="G103" s="7" t="s">
        <v>285</v>
      </c>
      <c r="H103" s="8" t="s">
        <v>19</v>
      </c>
      <c r="I103" s="9" t="s">
        <v>19</v>
      </c>
      <c r="J103" s="10" t="s">
        <v>273</v>
      </c>
      <c r="K103" s="11" t="s">
        <v>273</v>
      </c>
      <c r="L103" s="12" t="s">
        <v>30</v>
      </c>
      <c r="M103" s="13" t="s">
        <v>22</v>
      </c>
    </row>
    <row r="104" spans="1:13" hidden="1" x14ac:dyDescent="0.25">
      <c r="A104" s="1" t="s">
        <v>286</v>
      </c>
      <c r="B104" s="2" t="s">
        <v>287</v>
      </c>
      <c r="C104" s="3">
        <v>44064.793946759302</v>
      </c>
      <c r="D104" s="4" t="s">
        <v>288</v>
      </c>
      <c r="E104" s="5" t="s">
        <v>289</v>
      </c>
      <c r="F104" s="6" t="s">
        <v>17</v>
      </c>
      <c r="G104" s="7" t="s">
        <v>155</v>
      </c>
      <c r="H104" s="8" t="s">
        <v>19</v>
      </c>
      <c r="I104" s="9" t="s">
        <v>19</v>
      </c>
      <c r="J104" s="10" t="s">
        <v>273</v>
      </c>
      <c r="K104" s="11" t="s">
        <v>273</v>
      </c>
      <c r="L104" s="12" t="s">
        <v>30</v>
      </c>
      <c r="M104" s="13" t="s">
        <v>22</v>
      </c>
    </row>
    <row r="105" spans="1:13" hidden="1" x14ac:dyDescent="0.25">
      <c r="A105" s="1" t="s">
        <v>290</v>
      </c>
      <c r="B105" s="2" t="s">
        <v>291</v>
      </c>
      <c r="C105" s="3">
        <v>43657.482615740701</v>
      </c>
      <c r="D105" s="4" t="s">
        <v>292</v>
      </c>
      <c r="E105" s="5" t="s">
        <v>293</v>
      </c>
      <c r="F105" s="6" t="s">
        <v>17</v>
      </c>
      <c r="G105" s="7" t="s">
        <v>140</v>
      </c>
      <c r="H105" s="8" t="s">
        <v>294</v>
      </c>
      <c r="I105" s="9" t="s">
        <v>19</v>
      </c>
      <c r="J105" s="10" t="s">
        <v>295</v>
      </c>
      <c r="K105" s="11" t="s">
        <v>295</v>
      </c>
      <c r="L105" s="12" t="s">
        <v>21</v>
      </c>
      <c r="M105" s="13" t="s">
        <v>22</v>
      </c>
    </row>
    <row r="106" spans="1:13" hidden="1" x14ac:dyDescent="0.25">
      <c r="A106" s="1" t="s">
        <v>296</v>
      </c>
      <c r="B106" s="2" t="s">
        <v>297</v>
      </c>
      <c r="C106" s="3">
        <v>43595.487638888902</v>
      </c>
      <c r="D106" s="4" t="s">
        <v>298</v>
      </c>
      <c r="E106" s="5" t="s">
        <v>299</v>
      </c>
      <c r="F106" s="6" t="s">
        <v>27</v>
      </c>
      <c r="G106" s="7" t="s">
        <v>140</v>
      </c>
      <c r="H106" s="8" t="s">
        <v>300</v>
      </c>
      <c r="I106" s="9" t="s">
        <v>19</v>
      </c>
      <c r="J106" s="10" t="s">
        <v>295</v>
      </c>
      <c r="K106" s="11" t="s">
        <v>295</v>
      </c>
      <c r="L106" s="12" t="s">
        <v>21</v>
      </c>
      <c r="M106" s="13" t="s">
        <v>22</v>
      </c>
    </row>
    <row r="107" spans="1:13" hidden="1" x14ac:dyDescent="0.25">
      <c r="A107" s="1" t="s">
        <v>301</v>
      </c>
      <c r="B107" s="2" t="s">
        <v>302</v>
      </c>
      <c r="C107" s="3">
        <v>43665.461932870399</v>
      </c>
      <c r="D107" s="4" t="s">
        <v>303</v>
      </c>
      <c r="E107" s="5" t="s">
        <v>304</v>
      </c>
      <c r="F107" s="6" t="s">
        <v>17</v>
      </c>
      <c r="G107" s="7" t="s">
        <v>140</v>
      </c>
      <c r="H107" s="8" t="s">
        <v>141</v>
      </c>
      <c r="I107" s="9" t="s">
        <v>19</v>
      </c>
      <c r="J107" s="10" t="s">
        <v>295</v>
      </c>
      <c r="K107" s="11" t="s">
        <v>295</v>
      </c>
      <c r="L107" s="12" t="s">
        <v>21</v>
      </c>
      <c r="M107" s="13" t="s">
        <v>22</v>
      </c>
    </row>
    <row r="108" spans="1:13" hidden="1" x14ac:dyDescent="0.25">
      <c r="A108" s="1" t="s">
        <v>305</v>
      </c>
      <c r="B108" s="2" t="s">
        <v>306</v>
      </c>
      <c r="C108" s="3">
        <v>43595.487638888902</v>
      </c>
      <c r="D108" s="4" t="s">
        <v>307</v>
      </c>
      <c r="E108" s="5" t="s">
        <v>299</v>
      </c>
      <c r="F108" s="6" t="s">
        <v>17</v>
      </c>
      <c r="G108" s="7" t="s">
        <v>140</v>
      </c>
      <c r="H108" s="8" t="s">
        <v>300</v>
      </c>
      <c r="I108" s="9" t="s">
        <v>19</v>
      </c>
      <c r="J108" s="10" t="s">
        <v>295</v>
      </c>
      <c r="K108" s="11" t="s">
        <v>295</v>
      </c>
      <c r="L108" s="12" t="s">
        <v>21</v>
      </c>
      <c r="M108" s="13" t="s">
        <v>22</v>
      </c>
    </row>
    <row r="109" spans="1:13" hidden="1" x14ac:dyDescent="0.25">
      <c r="A109" s="1" t="s">
        <v>308</v>
      </c>
      <c r="B109" s="2" t="s">
        <v>309</v>
      </c>
      <c r="C109" s="3">
        <v>44035.408842592602</v>
      </c>
      <c r="D109" s="4" t="s">
        <v>310</v>
      </c>
      <c r="E109" s="5" t="s">
        <v>289</v>
      </c>
      <c r="F109" s="6" t="s">
        <v>17</v>
      </c>
      <c r="G109" s="7" t="s">
        <v>155</v>
      </c>
      <c r="H109" s="8" t="s">
        <v>19</v>
      </c>
      <c r="I109" s="9" t="s">
        <v>19</v>
      </c>
      <c r="J109" s="10" t="s">
        <v>295</v>
      </c>
      <c r="K109" s="11" t="s">
        <v>295</v>
      </c>
      <c r="L109" s="12" t="s">
        <v>21</v>
      </c>
      <c r="M109" s="13" t="s">
        <v>22</v>
      </c>
    </row>
    <row r="110" spans="1:13" hidden="1" x14ac:dyDescent="0.25">
      <c r="A110" s="1" t="s">
        <v>311</v>
      </c>
      <c r="B110" s="2" t="s">
        <v>312</v>
      </c>
      <c r="C110" s="3">
        <v>44035.408842592602</v>
      </c>
      <c r="D110" s="4" t="s">
        <v>313</v>
      </c>
      <c r="E110" s="5" t="s">
        <v>289</v>
      </c>
      <c r="F110" s="6" t="s">
        <v>35</v>
      </c>
      <c r="G110" s="7" t="s">
        <v>155</v>
      </c>
      <c r="H110" s="8" t="s">
        <v>19</v>
      </c>
      <c r="I110" s="9" t="s">
        <v>19</v>
      </c>
      <c r="J110" s="10" t="s">
        <v>295</v>
      </c>
      <c r="K110" s="11" t="s">
        <v>295</v>
      </c>
      <c r="L110" s="12" t="s">
        <v>21</v>
      </c>
      <c r="M110" s="13" t="s">
        <v>22</v>
      </c>
    </row>
    <row r="111" spans="1:13" hidden="1" x14ac:dyDescent="0.25">
      <c r="A111" s="1" t="s">
        <v>314</v>
      </c>
      <c r="B111" s="2" t="s">
        <v>315</v>
      </c>
      <c r="C111" s="3">
        <v>44035.408842592602</v>
      </c>
      <c r="D111" s="4" t="s">
        <v>316</v>
      </c>
      <c r="E111" s="5" t="s">
        <v>317</v>
      </c>
      <c r="F111" s="6" t="s">
        <v>17</v>
      </c>
      <c r="G111" s="7" t="s">
        <v>155</v>
      </c>
      <c r="H111" s="8" t="s">
        <v>19</v>
      </c>
      <c r="I111" s="9" t="s">
        <v>19</v>
      </c>
      <c r="J111" s="10" t="s">
        <v>295</v>
      </c>
      <c r="K111" s="11" t="s">
        <v>295</v>
      </c>
      <c r="L111" s="12" t="s">
        <v>21</v>
      </c>
      <c r="M111" s="13" t="s">
        <v>22</v>
      </c>
    </row>
    <row r="112" spans="1:13" hidden="1" x14ac:dyDescent="0.25">
      <c r="A112" s="1" t="s">
        <v>318</v>
      </c>
      <c r="B112" s="2" t="s">
        <v>319</v>
      </c>
      <c r="C112" s="3">
        <v>43654.644525463002</v>
      </c>
      <c r="D112" s="4" t="s">
        <v>320</v>
      </c>
      <c r="E112" s="5" t="s">
        <v>321</v>
      </c>
      <c r="F112" s="6" t="s">
        <v>17</v>
      </c>
      <c r="G112" s="7" t="s">
        <v>140</v>
      </c>
      <c r="H112" s="8" t="s">
        <v>322</v>
      </c>
      <c r="I112" s="9" t="s">
        <v>19</v>
      </c>
      <c r="J112" s="10" t="s">
        <v>295</v>
      </c>
      <c r="K112" s="11" t="s">
        <v>295</v>
      </c>
      <c r="L112" s="12" t="s">
        <v>21</v>
      </c>
      <c r="M112" s="13" t="s">
        <v>22</v>
      </c>
    </row>
    <row r="113" spans="1:13" hidden="1" x14ac:dyDescent="0.25">
      <c r="A113" s="1" t="s">
        <v>335</v>
      </c>
      <c r="B113" s="2" t="s">
        <v>336</v>
      </c>
      <c r="C113" s="3">
        <v>43810.499745370398</v>
      </c>
      <c r="D113" s="4" t="s">
        <v>337</v>
      </c>
      <c r="E113" s="5" t="s">
        <v>338</v>
      </c>
      <c r="F113" s="6" t="s">
        <v>17</v>
      </c>
      <c r="G113" s="7" t="s">
        <v>110</v>
      </c>
      <c r="H113" s="8" t="s">
        <v>19</v>
      </c>
      <c r="I113" s="9" t="s">
        <v>19</v>
      </c>
      <c r="J113" s="10" t="s">
        <v>339</v>
      </c>
      <c r="K113" s="11" t="s">
        <v>339</v>
      </c>
      <c r="L113" s="12" t="s">
        <v>38</v>
      </c>
      <c r="M113" s="13" t="s">
        <v>22</v>
      </c>
    </row>
    <row r="114" spans="1:13" hidden="1" x14ac:dyDescent="0.25">
      <c r="A114" s="1" t="s">
        <v>348</v>
      </c>
      <c r="B114" s="2" t="s">
        <v>349</v>
      </c>
      <c r="C114" s="3">
        <v>43810.426331018498</v>
      </c>
      <c r="D114" s="4" t="s">
        <v>350</v>
      </c>
      <c r="E114" s="5" t="s">
        <v>109</v>
      </c>
      <c r="F114" s="6" t="s">
        <v>17</v>
      </c>
      <c r="G114" s="7" t="s">
        <v>110</v>
      </c>
      <c r="H114" s="8" t="s">
        <v>19</v>
      </c>
      <c r="I114" s="9" t="s">
        <v>19</v>
      </c>
      <c r="J114" s="10" t="s">
        <v>339</v>
      </c>
      <c r="K114" s="11" t="s">
        <v>339</v>
      </c>
      <c r="L114" s="12" t="s">
        <v>111</v>
      </c>
      <c r="M114" s="13" t="s">
        <v>22</v>
      </c>
    </row>
    <row r="115" spans="1:13" hidden="1" x14ac:dyDescent="0.25">
      <c r="A115" s="1" t="s">
        <v>351</v>
      </c>
      <c r="B115" s="2" t="s">
        <v>352</v>
      </c>
      <c r="C115" s="3">
        <v>43810.426331018498</v>
      </c>
      <c r="D115" s="4" t="s">
        <v>353</v>
      </c>
      <c r="E115" s="5" t="s">
        <v>354</v>
      </c>
      <c r="F115" s="6" t="s">
        <v>116</v>
      </c>
      <c r="G115" s="7" t="s">
        <v>110</v>
      </c>
      <c r="H115" s="8" t="s">
        <v>19</v>
      </c>
      <c r="I115" s="9" t="s">
        <v>19</v>
      </c>
      <c r="J115" s="10" t="s">
        <v>339</v>
      </c>
      <c r="K115" s="11" t="s">
        <v>339</v>
      </c>
      <c r="L115" s="12" t="s">
        <v>111</v>
      </c>
      <c r="M115" s="13" t="s">
        <v>22</v>
      </c>
    </row>
    <row r="116" spans="1:13" hidden="1" x14ac:dyDescent="0.25">
      <c r="A116" s="1" t="s">
        <v>355</v>
      </c>
      <c r="B116" s="2" t="s">
        <v>356</v>
      </c>
      <c r="C116" s="3">
        <v>43810.426331018498</v>
      </c>
      <c r="D116" s="4" t="s">
        <v>357</v>
      </c>
      <c r="E116" s="5" t="s">
        <v>358</v>
      </c>
      <c r="F116" s="6" t="s">
        <v>17</v>
      </c>
      <c r="G116" s="7" t="s">
        <v>110</v>
      </c>
      <c r="H116" s="8" t="s">
        <v>19</v>
      </c>
      <c r="I116" s="9" t="s">
        <v>19</v>
      </c>
      <c r="J116" s="10" t="s">
        <v>339</v>
      </c>
      <c r="K116" s="11" t="s">
        <v>339</v>
      </c>
      <c r="L116" s="12" t="s">
        <v>111</v>
      </c>
      <c r="M116" s="13" t="s">
        <v>22</v>
      </c>
    </row>
    <row r="117" spans="1:13" hidden="1" x14ac:dyDescent="0.25">
      <c r="A117" s="1" t="s">
        <v>359</v>
      </c>
      <c r="B117" s="2" t="s">
        <v>360</v>
      </c>
      <c r="C117" s="3">
        <v>44032.669641203698</v>
      </c>
      <c r="D117" s="4" t="s">
        <v>361</v>
      </c>
      <c r="E117" s="5" t="s">
        <v>257</v>
      </c>
      <c r="F117" s="6" t="s">
        <v>17</v>
      </c>
      <c r="G117" s="7" t="s">
        <v>155</v>
      </c>
      <c r="H117" s="8" t="s">
        <v>19</v>
      </c>
      <c r="I117" s="9" t="s">
        <v>19</v>
      </c>
      <c r="J117" s="10" t="s">
        <v>339</v>
      </c>
      <c r="K117" s="11" t="s">
        <v>339</v>
      </c>
      <c r="L117" s="12" t="s">
        <v>46</v>
      </c>
      <c r="M117" s="13" t="s">
        <v>173</v>
      </c>
    </row>
    <row r="118" spans="1:13" hidden="1" x14ac:dyDescent="0.25">
      <c r="A118" s="1" t="s">
        <v>371</v>
      </c>
      <c r="B118" s="2" t="s">
        <v>372</v>
      </c>
      <c r="C118" s="3">
        <v>44034.552222222199</v>
      </c>
      <c r="D118" s="4" t="s">
        <v>373</v>
      </c>
      <c r="E118" s="5" t="s">
        <v>109</v>
      </c>
      <c r="F118" s="6" t="s">
        <v>17</v>
      </c>
      <c r="G118" s="7" t="s">
        <v>110</v>
      </c>
      <c r="H118" s="8" t="s">
        <v>19</v>
      </c>
      <c r="I118" s="9" t="s">
        <v>19</v>
      </c>
      <c r="J118" s="10" t="s">
        <v>366</v>
      </c>
      <c r="K118" s="11" t="s">
        <v>366</v>
      </c>
      <c r="L118" s="12" t="s">
        <v>374</v>
      </c>
      <c r="M118" s="13" t="s">
        <v>22</v>
      </c>
    </row>
    <row r="119" spans="1:13" hidden="1" x14ac:dyDescent="0.25">
      <c r="A119" s="1" t="s">
        <v>375</v>
      </c>
      <c r="B119" s="2" t="s">
        <v>376</v>
      </c>
      <c r="C119" s="3">
        <v>44034.552222222199</v>
      </c>
      <c r="D119" s="4" t="s">
        <v>377</v>
      </c>
      <c r="E119" s="5" t="s">
        <v>378</v>
      </c>
      <c r="F119" s="6" t="s">
        <v>35</v>
      </c>
      <c r="G119" s="7" t="s">
        <v>110</v>
      </c>
      <c r="H119" s="8" t="s">
        <v>19</v>
      </c>
      <c r="I119" s="9" t="s">
        <v>19</v>
      </c>
      <c r="J119" s="10" t="s">
        <v>366</v>
      </c>
      <c r="K119" s="11" t="s">
        <v>366</v>
      </c>
      <c r="L119" s="12" t="s">
        <v>379</v>
      </c>
      <c r="M119" s="13" t="s">
        <v>22</v>
      </c>
    </row>
    <row r="120" spans="1:13" x14ac:dyDescent="0.25">
      <c r="A120" s="1" t="s">
        <v>512</v>
      </c>
      <c r="B120" s="2" t="s">
        <v>513</v>
      </c>
      <c r="C120" s="3">
        <v>43587.668043981503</v>
      </c>
      <c r="D120" s="4" t="s">
        <v>514</v>
      </c>
      <c r="E120" s="5" t="s">
        <v>515</v>
      </c>
      <c r="F120" s="6" t="s">
        <v>27</v>
      </c>
      <c r="G120" s="7" t="s">
        <v>19</v>
      </c>
      <c r="H120" s="8" t="s">
        <v>19</v>
      </c>
      <c r="I120" s="9" t="s">
        <v>28</v>
      </c>
      <c r="J120" s="10" t="s">
        <v>498</v>
      </c>
      <c r="K120" s="11" t="s">
        <v>498</v>
      </c>
      <c r="L120" s="12" t="s">
        <v>38</v>
      </c>
      <c r="M120" s="13" t="s">
        <v>22</v>
      </c>
    </row>
    <row r="121" spans="1:13" hidden="1" x14ac:dyDescent="0.25">
      <c r="A121" s="1" t="s">
        <v>380</v>
      </c>
      <c r="B121" s="2" t="s">
        <v>381</v>
      </c>
      <c r="C121" s="3">
        <v>43916.555775462999</v>
      </c>
      <c r="D121" s="4" t="s">
        <v>382</v>
      </c>
      <c r="E121" s="5" t="s">
        <v>289</v>
      </c>
      <c r="F121" s="6" t="s">
        <v>17</v>
      </c>
      <c r="G121" s="7" t="s">
        <v>155</v>
      </c>
      <c r="H121" s="8" t="s">
        <v>19</v>
      </c>
      <c r="I121" s="9" t="s">
        <v>19</v>
      </c>
      <c r="J121" s="10" t="s">
        <v>366</v>
      </c>
      <c r="K121" s="11" t="s">
        <v>366</v>
      </c>
      <c r="L121" s="12" t="s">
        <v>117</v>
      </c>
      <c r="M121" s="13" t="s">
        <v>22</v>
      </c>
    </row>
    <row r="122" spans="1:13" hidden="1" x14ac:dyDescent="0.25">
      <c r="A122" s="1" t="s">
        <v>383</v>
      </c>
      <c r="B122" s="2" t="s">
        <v>384</v>
      </c>
      <c r="C122" s="3">
        <v>43916.555023148103</v>
      </c>
      <c r="D122" s="4" t="s">
        <v>385</v>
      </c>
      <c r="E122" s="5" t="s">
        <v>386</v>
      </c>
      <c r="F122" s="6" t="s">
        <v>17</v>
      </c>
      <c r="G122" s="7" t="s">
        <v>155</v>
      </c>
      <c r="H122" s="8" t="s">
        <v>19</v>
      </c>
      <c r="I122" s="9" t="s">
        <v>19</v>
      </c>
      <c r="J122" s="10" t="s">
        <v>366</v>
      </c>
      <c r="K122" s="11" t="s">
        <v>366</v>
      </c>
      <c r="L122" s="12" t="s">
        <v>117</v>
      </c>
      <c r="M122" s="13" t="s">
        <v>22</v>
      </c>
    </row>
    <row r="123" spans="1:13" hidden="1" x14ac:dyDescent="0.25">
      <c r="A123" s="1" t="s">
        <v>387</v>
      </c>
      <c r="B123" s="2" t="s">
        <v>388</v>
      </c>
      <c r="C123" s="3">
        <v>43350.4053935185</v>
      </c>
      <c r="D123" s="4" t="s">
        <v>389</v>
      </c>
      <c r="E123" s="5" t="s">
        <v>284</v>
      </c>
      <c r="F123" s="6" t="s">
        <v>17</v>
      </c>
      <c r="G123" s="7" t="s">
        <v>285</v>
      </c>
      <c r="H123" s="8" t="s">
        <v>19</v>
      </c>
      <c r="I123" s="9" t="s">
        <v>19</v>
      </c>
      <c r="J123" s="10" t="s">
        <v>390</v>
      </c>
      <c r="K123" s="11" t="s">
        <v>390</v>
      </c>
      <c r="L123" s="12" t="s">
        <v>38</v>
      </c>
      <c r="M123" s="13" t="s">
        <v>22</v>
      </c>
    </row>
    <row r="124" spans="1:13" hidden="1" x14ac:dyDescent="0.25">
      <c r="A124" s="1" t="s">
        <v>391</v>
      </c>
      <c r="B124" s="2" t="s">
        <v>392</v>
      </c>
      <c r="C124" s="3">
        <v>43350.4053935185</v>
      </c>
      <c r="D124" s="4" t="s">
        <v>393</v>
      </c>
      <c r="E124" s="5" t="s">
        <v>289</v>
      </c>
      <c r="F124" s="6" t="s">
        <v>17</v>
      </c>
      <c r="G124" s="7" t="s">
        <v>155</v>
      </c>
      <c r="H124" s="8" t="s">
        <v>19</v>
      </c>
      <c r="I124" s="9" t="s">
        <v>19</v>
      </c>
      <c r="J124" s="10" t="s">
        <v>390</v>
      </c>
      <c r="K124" s="11" t="s">
        <v>390</v>
      </c>
      <c r="L124" s="12" t="s">
        <v>38</v>
      </c>
      <c r="M124" s="13" t="s">
        <v>22</v>
      </c>
    </row>
    <row r="125" spans="1:13" hidden="1" x14ac:dyDescent="0.25">
      <c r="A125" s="1" t="s">
        <v>398</v>
      </c>
      <c r="B125" s="2" t="s">
        <v>399</v>
      </c>
      <c r="C125" s="3">
        <v>43482.457962963003</v>
      </c>
      <c r="D125" s="4" t="s">
        <v>400</v>
      </c>
      <c r="E125" s="5" t="s">
        <v>277</v>
      </c>
      <c r="F125" s="6" t="s">
        <v>17</v>
      </c>
      <c r="G125" s="7" t="s">
        <v>110</v>
      </c>
      <c r="H125" s="8" t="s">
        <v>19</v>
      </c>
      <c r="I125" s="9" t="s">
        <v>19</v>
      </c>
      <c r="J125" s="10" t="s">
        <v>390</v>
      </c>
      <c r="K125" s="11" t="s">
        <v>390</v>
      </c>
      <c r="L125" s="12" t="s">
        <v>38</v>
      </c>
      <c r="M125" s="13" t="s">
        <v>105</v>
      </c>
    </row>
    <row r="126" spans="1:13" hidden="1" x14ac:dyDescent="0.25">
      <c r="A126" s="1" t="s">
        <v>405</v>
      </c>
      <c r="B126" s="2" t="s">
        <v>406</v>
      </c>
      <c r="C126" s="3">
        <v>43690.473275463002</v>
      </c>
      <c r="D126" s="4" t="s">
        <v>407</v>
      </c>
      <c r="E126" s="5" t="s">
        <v>88</v>
      </c>
      <c r="F126" s="6" t="s">
        <v>17</v>
      </c>
      <c r="G126" s="7" t="s">
        <v>89</v>
      </c>
      <c r="H126" s="8" t="s">
        <v>19</v>
      </c>
      <c r="I126" s="9" t="s">
        <v>19</v>
      </c>
      <c r="J126" s="10" t="s">
        <v>390</v>
      </c>
      <c r="K126" s="11" t="s">
        <v>390</v>
      </c>
      <c r="L126" s="12" t="s">
        <v>38</v>
      </c>
      <c r="M126" s="13" t="s">
        <v>22</v>
      </c>
    </row>
    <row r="127" spans="1:13" hidden="1" x14ac:dyDescent="0.25">
      <c r="A127" s="1" t="s">
        <v>408</v>
      </c>
      <c r="B127" s="2" t="s">
        <v>409</v>
      </c>
      <c r="C127" s="3">
        <v>43440.481388888897</v>
      </c>
      <c r="D127" s="4" t="s">
        <v>410</v>
      </c>
      <c r="E127" s="5" t="s">
        <v>109</v>
      </c>
      <c r="F127" s="6" t="s">
        <v>17</v>
      </c>
      <c r="G127" s="7" t="s">
        <v>110</v>
      </c>
      <c r="H127" s="8" t="s">
        <v>19</v>
      </c>
      <c r="I127" s="9" t="s">
        <v>19</v>
      </c>
      <c r="J127" s="10" t="s">
        <v>390</v>
      </c>
      <c r="K127" s="11" t="s">
        <v>390</v>
      </c>
      <c r="L127" s="12" t="s">
        <v>111</v>
      </c>
      <c r="M127" s="13" t="s">
        <v>22</v>
      </c>
    </row>
    <row r="128" spans="1:13" hidden="1" x14ac:dyDescent="0.25">
      <c r="A128" s="1" t="s">
        <v>411</v>
      </c>
      <c r="B128" s="2" t="s">
        <v>412</v>
      </c>
      <c r="C128" s="3">
        <v>43969.386712963002</v>
      </c>
      <c r="D128" s="4" t="s">
        <v>413</v>
      </c>
      <c r="E128" s="5" t="s">
        <v>414</v>
      </c>
      <c r="F128" s="6" t="s">
        <v>35</v>
      </c>
      <c r="G128" s="7" t="s">
        <v>140</v>
      </c>
      <c r="H128" s="8" t="s">
        <v>294</v>
      </c>
      <c r="I128" s="9" t="s">
        <v>19</v>
      </c>
      <c r="J128" s="10" t="s">
        <v>415</v>
      </c>
      <c r="K128" s="11" t="s">
        <v>415</v>
      </c>
      <c r="L128" s="12" t="s">
        <v>38</v>
      </c>
      <c r="M128" s="13" t="s">
        <v>22</v>
      </c>
    </row>
    <row r="129" spans="1:13" hidden="1" x14ac:dyDescent="0.25">
      <c r="A129" s="1" t="s">
        <v>416</v>
      </c>
      <c r="B129" s="2" t="s">
        <v>417</v>
      </c>
      <c r="C129" s="3">
        <v>43969.386967592603</v>
      </c>
      <c r="D129" s="4" t="s">
        <v>418</v>
      </c>
      <c r="E129" s="5" t="s">
        <v>419</v>
      </c>
      <c r="F129" s="6" t="s">
        <v>35</v>
      </c>
      <c r="G129" s="7" t="s">
        <v>140</v>
      </c>
      <c r="H129" s="8" t="s">
        <v>420</v>
      </c>
      <c r="I129" s="9" t="s">
        <v>19</v>
      </c>
      <c r="J129" s="10" t="s">
        <v>415</v>
      </c>
      <c r="K129" s="11" t="s">
        <v>415</v>
      </c>
      <c r="L129" s="12" t="s">
        <v>38</v>
      </c>
      <c r="M129" s="13" t="s">
        <v>22</v>
      </c>
    </row>
    <row r="130" spans="1:13" hidden="1" x14ac:dyDescent="0.25">
      <c r="A130" s="1" t="s">
        <v>421</v>
      </c>
      <c r="B130" s="2" t="s">
        <v>422</v>
      </c>
      <c r="C130" s="3">
        <v>44041.538761574098</v>
      </c>
      <c r="D130" s="4" t="s">
        <v>423</v>
      </c>
      <c r="E130" s="5" t="s">
        <v>424</v>
      </c>
      <c r="F130" s="6" t="s">
        <v>35</v>
      </c>
      <c r="G130" s="7" t="s">
        <v>140</v>
      </c>
      <c r="H130" s="8" t="s">
        <v>425</v>
      </c>
      <c r="I130" s="9" t="s">
        <v>19</v>
      </c>
      <c r="J130" s="10" t="s">
        <v>415</v>
      </c>
      <c r="K130" s="11" t="s">
        <v>415</v>
      </c>
      <c r="L130" s="12" t="s">
        <v>38</v>
      </c>
      <c r="M130" s="13" t="s">
        <v>22</v>
      </c>
    </row>
    <row r="131" spans="1:13" hidden="1" x14ac:dyDescent="0.25">
      <c r="A131" s="1" t="s">
        <v>426</v>
      </c>
      <c r="B131" s="2" t="s">
        <v>427</v>
      </c>
      <c r="C131" s="3">
        <v>43325.6171412037</v>
      </c>
      <c r="D131" s="4" t="s">
        <v>428</v>
      </c>
      <c r="E131" s="5" t="s">
        <v>429</v>
      </c>
      <c r="F131" s="6" t="s">
        <v>35</v>
      </c>
      <c r="G131" s="7" t="s">
        <v>140</v>
      </c>
      <c r="H131" s="8" t="s">
        <v>171</v>
      </c>
      <c r="I131" s="9" t="s">
        <v>19</v>
      </c>
      <c r="J131" s="10" t="s">
        <v>415</v>
      </c>
      <c r="K131" s="11" t="s">
        <v>415</v>
      </c>
      <c r="L131" s="12" t="s">
        <v>38</v>
      </c>
      <c r="M131" s="13" t="s">
        <v>22</v>
      </c>
    </row>
    <row r="132" spans="1:13" hidden="1" x14ac:dyDescent="0.25">
      <c r="A132" s="1" t="s">
        <v>430</v>
      </c>
      <c r="B132" s="2" t="s">
        <v>431</v>
      </c>
      <c r="C132" s="3">
        <v>44049.694942129601</v>
      </c>
      <c r="D132" s="4" t="s">
        <v>432</v>
      </c>
      <c r="E132" s="5" t="s">
        <v>433</v>
      </c>
      <c r="F132" s="6" t="s">
        <v>35</v>
      </c>
      <c r="G132" s="7" t="s">
        <v>140</v>
      </c>
      <c r="H132" s="8" t="s">
        <v>160</v>
      </c>
      <c r="I132" s="9" t="s">
        <v>19</v>
      </c>
      <c r="J132" s="10" t="s">
        <v>415</v>
      </c>
      <c r="K132" s="11" t="s">
        <v>415</v>
      </c>
      <c r="L132" s="12" t="s">
        <v>38</v>
      </c>
      <c r="M132" s="13" t="s">
        <v>22</v>
      </c>
    </row>
    <row r="133" spans="1:13" hidden="1" x14ac:dyDescent="0.25">
      <c r="A133" s="1" t="s">
        <v>434</v>
      </c>
      <c r="B133" s="2" t="s">
        <v>435</v>
      </c>
      <c r="C133" s="3">
        <v>43962.696585648097</v>
      </c>
      <c r="D133" s="4" t="s">
        <v>436</v>
      </c>
      <c r="E133" s="5" t="s">
        <v>437</v>
      </c>
      <c r="F133" s="6" t="s">
        <v>35</v>
      </c>
      <c r="G133" s="7" t="s">
        <v>140</v>
      </c>
      <c r="H133" s="8" t="s">
        <v>300</v>
      </c>
      <c r="I133" s="9" t="s">
        <v>19</v>
      </c>
      <c r="J133" s="10" t="s">
        <v>415</v>
      </c>
      <c r="K133" s="11" t="s">
        <v>415</v>
      </c>
      <c r="L133" s="12" t="s">
        <v>38</v>
      </c>
      <c r="M133" s="13" t="s">
        <v>22</v>
      </c>
    </row>
    <row r="134" spans="1:13" hidden="1" x14ac:dyDescent="0.25">
      <c r="A134" s="1" t="s">
        <v>438</v>
      </c>
      <c r="B134" s="2" t="s">
        <v>439</v>
      </c>
      <c r="C134" s="3">
        <v>43385.444745370398</v>
      </c>
      <c r="D134" s="4" t="s">
        <v>440</v>
      </c>
      <c r="E134" s="5" t="s">
        <v>441</v>
      </c>
      <c r="F134" s="6" t="s">
        <v>35</v>
      </c>
      <c r="G134" s="7" t="s">
        <v>140</v>
      </c>
      <c r="H134" s="8" t="s">
        <v>171</v>
      </c>
      <c r="I134" s="9" t="s">
        <v>19</v>
      </c>
      <c r="J134" s="10" t="s">
        <v>415</v>
      </c>
      <c r="K134" s="11" t="s">
        <v>415</v>
      </c>
      <c r="L134" s="12" t="s">
        <v>111</v>
      </c>
      <c r="M134" s="13" t="s">
        <v>22</v>
      </c>
    </row>
    <row r="135" spans="1:13" hidden="1" x14ac:dyDescent="0.25">
      <c r="A135" s="1" t="s">
        <v>451</v>
      </c>
      <c r="B135" s="2" t="s">
        <v>452</v>
      </c>
      <c r="C135" s="3">
        <v>43608.538333333301</v>
      </c>
      <c r="D135" s="4" t="s">
        <v>453</v>
      </c>
      <c r="E135" s="5" t="s">
        <v>150</v>
      </c>
      <c r="F135" s="6" t="s">
        <v>17</v>
      </c>
      <c r="G135" s="7" t="s">
        <v>43</v>
      </c>
      <c r="H135" s="8" t="s">
        <v>51</v>
      </c>
      <c r="I135" s="9" t="s">
        <v>19</v>
      </c>
      <c r="J135" s="10" t="s">
        <v>446</v>
      </c>
      <c r="K135" s="11" t="s">
        <v>446</v>
      </c>
      <c r="L135" s="12" t="s">
        <v>38</v>
      </c>
      <c r="M135" s="13" t="s">
        <v>22</v>
      </c>
    </row>
    <row r="136" spans="1:13" hidden="1" x14ac:dyDescent="0.25">
      <c r="A136" s="1" t="s">
        <v>454</v>
      </c>
      <c r="B136" s="2" t="s">
        <v>455</v>
      </c>
      <c r="C136" s="3">
        <v>43598.533275463</v>
      </c>
      <c r="D136" s="4" t="s">
        <v>456</v>
      </c>
      <c r="E136" s="5" t="s">
        <v>284</v>
      </c>
      <c r="F136" s="6" t="s">
        <v>17</v>
      </c>
      <c r="G136" s="7" t="s">
        <v>285</v>
      </c>
      <c r="H136" s="8" t="s">
        <v>19</v>
      </c>
      <c r="I136" s="9" t="s">
        <v>19</v>
      </c>
      <c r="J136" s="10" t="s">
        <v>446</v>
      </c>
      <c r="K136" s="11" t="s">
        <v>446</v>
      </c>
      <c r="L136" s="12" t="s">
        <v>38</v>
      </c>
      <c r="M136" s="13" t="s">
        <v>22</v>
      </c>
    </row>
    <row r="137" spans="1:13" hidden="1" x14ac:dyDescent="0.25">
      <c r="A137" s="1" t="s">
        <v>457</v>
      </c>
      <c r="B137" s="2" t="s">
        <v>458</v>
      </c>
      <c r="C137" s="3">
        <v>43601.576111111099</v>
      </c>
      <c r="D137" s="4" t="s">
        <v>459</v>
      </c>
      <c r="E137" s="5" t="s">
        <v>289</v>
      </c>
      <c r="F137" s="6" t="s">
        <v>17</v>
      </c>
      <c r="G137" s="7" t="s">
        <v>155</v>
      </c>
      <c r="H137" s="8" t="s">
        <v>19</v>
      </c>
      <c r="I137" s="9" t="s">
        <v>19</v>
      </c>
      <c r="J137" s="10" t="s">
        <v>446</v>
      </c>
      <c r="K137" s="11" t="s">
        <v>446</v>
      </c>
      <c r="L137" s="12" t="s">
        <v>38</v>
      </c>
      <c r="M137" s="13" t="s">
        <v>22</v>
      </c>
    </row>
    <row r="138" spans="1:13" x14ac:dyDescent="0.25">
      <c r="A138" s="1" t="s">
        <v>585</v>
      </c>
      <c r="B138" s="2" t="s">
        <v>586</v>
      </c>
      <c r="C138" s="3">
        <v>43865.4519560185</v>
      </c>
      <c r="D138" s="4" t="s">
        <v>587</v>
      </c>
      <c r="E138" s="5" t="s">
        <v>588</v>
      </c>
      <c r="F138" s="6" t="s">
        <v>27</v>
      </c>
      <c r="G138" s="7" t="s">
        <v>19</v>
      </c>
      <c r="H138" s="8" t="s">
        <v>19</v>
      </c>
      <c r="I138" s="9" t="s">
        <v>80</v>
      </c>
      <c r="J138" s="10" t="s">
        <v>584</v>
      </c>
      <c r="K138" s="11" t="s">
        <v>584</v>
      </c>
      <c r="L138" s="12" t="s">
        <v>21</v>
      </c>
      <c r="M138" s="13" t="s">
        <v>22</v>
      </c>
    </row>
    <row r="139" spans="1:13" hidden="1" x14ac:dyDescent="0.25">
      <c r="A139" s="1" t="s">
        <v>460</v>
      </c>
      <c r="B139" s="2" t="s">
        <v>461</v>
      </c>
      <c r="C139" s="3">
        <v>44061.490960648101</v>
      </c>
      <c r="D139" s="4" t="s">
        <v>462</v>
      </c>
      <c r="E139" s="5" t="s">
        <v>463</v>
      </c>
      <c r="F139" s="6" t="s">
        <v>17</v>
      </c>
      <c r="G139" s="7" t="s">
        <v>18</v>
      </c>
      <c r="H139" s="8" t="s">
        <v>19</v>
      </c>
      <c r="I139" s="9" t="s">
        <v>19</v>
      </c>
      <c r="J139" s="10" t="s">
        <v>446</v>
      </c>
      <c r="K139" s="11" t="s">
        <v>446</v>
      </c>
      <c r="L139" s="12" t="s">
        <v>38</v>
      </c>
      <c r="M139" s="13" t="s">
        <v>22</v>
      </c>
    </row>
    <row r="140" spans="1:13" hidden="1" x14ac:dyDescent="0.25">
      <c r="A140" s="1" t="s">
        <v>464</v>
      </c>
      <c r="B140" s="2" t="s">
        <v>465</v>
      </c>
      <c r="C140" s="3">
        <v>44061.490960648101</v>
      </c>
      <c r="D140" s="4" t="s">
        <v>466</v>
      </c>
      <c r="E140" s="5" t="s">
        <v>467</v>
      </c>
      <c r="F140" s="6" t="s">
        <v>17</v>
      </c>
      <c r="G140" s="7" t="s">
        <v>18</v>
      </c>
      <c r="H140" s="8" t="s">
        <v>19</v>
      </c>
      <c r="I140" s="9" t="s">
        <v>19</v>
      </c>
      <c r="J140" s="10" t="s">
        <v>446</v>
      </c>
      <c r="K140" s="11" t="s">
        <v>446</v>
      </c>
      <c r="L140" s="12" t="s">
        <v>38</v>
      </c>
      <c r="M140" s="13" t="s">
        <v>22</v>
      </c>
    </row>
    <row r="141" spans="1:13" hidden="1" x14ac:dyDescent="0.25">
      <c r="A141" s="1" t="s">
        <v>468</v>
      </c>
      <c r="B141" s="2" t="s">
        <v>469</v>
      </c>
      <c r="C141" s="3">
        <v>44061.490960648101</v>
      </c>
      <c r="D141" s="4" t="s">
        <v>470</v>
      </c>
      <c r="E141" s="5" t="s">
        <v>471</v>
      </c>
      <c r="F141" s="6" t="s">
        <v>17</v>
      </c>
      <c r="G141" s="7" t="s">
        <v>18</v>
      </c>
      <c r="H141" s="8" t="s">
        <v>19</v>
      </c>
      <c r="I141" s="9" t="s">
        <v>19</v>
      </c>
      <c r="J141" s="10" t="s">
        <v>446</v>
      </c>
      <c r="K141" s="11" t="s">
        <v>446</v>
      </c>
      <c r="L141" s="12" t="s">
        <v>38</v>
      </c>
      <c r="M141" s="13" t="s">
        <v>22</v>
      </c>
    </row>
    <row r="142" spans="1:13" hidden="1" x14ac:dyDescent="0.25">
      <c r="A142" s="1" t="s">
        <v>472</v>
      </c>
      <c r="B142" s="2" t="s">
        <v>473</v>
      </c>
      <c r="C142" s="3">
        <v>44061.490960648101</v>
      </c>
      <c r="D142" s="4" t="s">
        <v>474</v>
      </c>
      <c r="E142" s="5" t="s">
        <v>475</v>
      </c>
      <c r="F142" s="6" t="s">
        <v>17</v>
      </c>
      <c r="G142" s="7" t="s">
        <v>18</v>
      </c>
      <c r="H142" s="8" t="s">
        <v>19</v>
      </c>
      <c r="I142" s="9" t="s">
        <v>19</v>
      </c>
      <c r="J142" s="10" t="s">
        <v>446</v>
      </c>
      <c r="K142" s="11" t="s">
        <v>446</v>
      </c>
      <c r="L142" s="12" t="s">
        <v>38</v>
      </c>
      <c r="M142" s="13" t="s">
        <v>22</v>
      </c>
    </row>
    <row r="143" spans="1:13" hidden="1" x14ac:dyDescent="0.25">
      <c r="A143" s="1" t="s">
        <v>476</v>
      </c>
      <c r="B143" s="2" t="s">
        <v>477</v>
      </c>
      <c r="C143" s="3">
        <v>43616.420532407399</v>
      </c>
      <c r="D143" s="4" t="s">
        <v>478</v>
      </c>
      <c r="E143" s="5" t="s">
        <v>88</v>
      </c>
      <c r="F143" s="6" t="s">
        <v>17</v>
      </c>
      <c r="G143" s="7" t="s">
        <v>89</v>
      </c>
      <c r="H143" s="8" t="s">
        <v>19</v>
      </c>
      <c r="I143" s="9" t="s">
        <v>19</v>
      </c>
      <c r="J143" s="10" t="s">
        <v>446</v>
      </c>
      <c r="K143" s="11" t="s">
        <v>446</v>
      </c>
      <c r="L143" s="12" t="s">
        <v>111</v>
      </c>
      <c r="M143" s="13" t="s">
        <v>22</v>
      </c>
    </row>
    <row r="144" spans="1:13" hidden="1" x14ac:dyDescent="0.25">
      <c r="A144" s="1" t="s">
        <v>479</v>
      </c>
      <c r="B144" s="2" t="s">
        <v>480</v>
      </c>
      <c r="C144" s="3">
        <v>43767.410578703697</v>
      </c>
      <c r="D144" s="4" t="s">
        <v>481</v>
      </c>
      <c r="E144" s="5" t="s">
        <v>463</v>
      </c>
      <c r="F144" s="6" t="s">
        <v>27</v>
      </c>
      <c r="G144" s="7" t="s">
        <v>18</v>
      </c>
      <c r="H144" s="8" t="s">
        <v>19</v>
      </c>
      <c r="I144" s="9" t="s">
        <v>19</v>
      </c>
      <c r="J144" s="10" t="s">
        <v>446</v>
      </c>
      <c r="K144" s="11" t="s">
        <v>446</v>
      </c>
      <c r="L144" s="12" t="s">
        <v>111</v>
      </c>
      <c r="M144" s="13" t="s">
        <v>22</v>
      </c>
    </row>
    <row r="145" spans="1:13" hidden="1" x14ac:dyDescent="0.25">
      <c r="A145" s="1" t="s">
        <v>482</v>
      </c>
      <c r="B145" s="2" t="s">
        <v>483</v>
      </c>
      <c r="C145" s="3">
        <v>43767.410578703697</v>
      </c>
      <c r="D145" s="4" t="s">
        <v>484</v>
      </c>
      <c r="E145" s="5" t="s">
        <v>467</v>
      </c>
      <c r="F145" s="6" t="s">
        <v>27</v>
      </c>
      <c r="G145" s="7" t="s">
        <v>18</v>
      </c>
      <c r="H145" s="8" t="s">
        <v>19</v>
      </c>
      <c r="I145" s="9" t="s">
        <v>19</v>
      </c>
      <c r="J145" s="10" t="s">
        <v>446</v>
      </c>
      <c r="K145" s="11" t="s">
        <v>446</v>
      </c>
      <c r="L145" s="12" t="s">
        <v>111</v>
      </c>
      <c r="M145" s="13" t="s">
        <v>22</v>
      </c>
    </row>
    <row r="146" spans="1:13" x14ac:dyDescent="0.25">
      <c r="A146" s="1" t="s">
        <v>614</v>
      </c>
      <c r="B146" s="2" t="s">
        <v>615</v>
      </c>
      <c r="C146" s="3">
        <v>43865.4519560185</v>
      </c>
      <c r="D146" s="4" t="s">
        <v>616</v>
      </c>
      <c r="E146" s="5" t="s">
        <v>617</v>
      </c>
      <c r="F146" s="6" t="s">
        <v>27</v>
      </c>
      <c r="G146" s="7" t="s">
        <v>19</v>
      </c>
      <c r="H146" s="8" t="s">
        <v>19</v>
      </c>
      <c r="I146" s="9" t="s">
        <v>28</v>
      </c>
      <c r="J146" s="10" t="s">
        <v>584</v>
      </c>
      <c r="K146" s="11" t="s">
        <v>584</v>
      </c>
      <c r="L146" s="12" t="s">
        <v>111</v>
      </c>
      <c r="M146" s="13" t="s">
        <v>22</v>
      </c>
    </row>
    <row r="147" spans="1:13" hidden="1" x14ac:dyDescent="0.25">
      <c r="A147" s="1" t="s">
        <v>485</v>
      </c>
      <c r="B147" s="2" t="s">
        <v>486</v>
      </c>
      <c r="C147" s="3">
        <v>43767.410578703697</v>
      </c>
      <c r="D147" s="4" t="s">
        <v>487</v>
      </c>
      <c r="E147" s="5" t="s">
        <v>471</v>
      </c>
      <c r="F147" s="6" t="s">
        <v>27</v>
      </c>
      <c r="G147" s="7" t="s">
        <v>18</v>
      </c>
      <c r="H147" s="8" t="s">
        <v>19</v>
      </c>
      <c r="I147" s="9" t="s">
        <v>19</v>
      </c>
      <c r="J147" s="10" t="s">
        <v>446</v>
      </c>
      <c r="K147" s="11" t="s">
        <v>446</v>
      </c>
      <c r="L147" s="12" t="s">
        <v>111</v>
      </c>
      <c r="M147" s="13" t="s">
        <v>22</v>
      </c>
    </row>
    <row r="148" spans="1:13" hidden="1" x14ac:dyDescent="0.25">
      <c r="A148" s="1" t="s">
        <v>488</v>
      </c>
      <c r="B148" s="2" t="s">
        <v>489</v>
      </c>
      <c r="C148" s="3">
        <v>43767.410578703697</v>
      </c>
      <c r="D148" s="4" t="s">
        <v>490</v>
      </c>
      <c r="E148" s="5" t="s">
        <v>475</v>
      </c>
      <c r="F148" s="6" t="s">
        <v>27</v>
      </c>
      <c r="G148" s="7" t="s">
        <v>18</v>
      </c>
      <c r="H148" s="8" t="s">
        <v>19</v>
      </c>
      <c r="I148" s="9" t="s">
        <v>19</v>
      </c>
      <c r="J148" s="10" t="s">
        <v>446</v>
      </c>
      <c r="K148" s="11" t="s">
        <v>446</v>
      </c>
      <c r="L148" s="12" t="s">
        <v>111</v>
      </c>
      <c r="M148" s="13" t="s">
        <v>22</v>
      </c>
    </row>
    <row r="149" spans="1:13" hidden="1" x14ac:dyDescent="0.25">
      <c r="A149" s="1" t="s">
        <v>491</v>
      </c>
      <c r="B149" s="2" t="s">
        <v>492</v>
      </c>
      <c r="C149" s="3">
        <v>43906.526053240697</v>
      </c>
      <c r="D149" s="4" t="s">
        <v>493</v>
      </c>
      <c r="E149" s="5" t="s">
        <v>494</v>
      </c>
      <c r="F149" s="6" t="s">
        <v>17</v>
      </c>
      <c r="G149" s="7" t="s">
        <v>155</v>
      </c>
      <c r="H149" s="8" t="s">
        <v>19</v>
      </c>
      <c r="I149" s="9" t="s">
        <v>19</v>
      </c>
      <c r="J149" s="10" t="s">
        <v>446</v>
      </c>
      <c r="K149" s="11" t="s">
        <v>446</v>
      </c>
      <c r="L149" s="12" t="s">
        <v>111</v>
      </c>
      <c r="M149" s="13" t="s">
        <v>22</v>
      </c>
    </row>
    <row r="150" spans="1:13" hidden="1" x14ac:dyDescent="0.25">
      <c r="A150" s="1" t="s">
        <v>495</v>
      </c>
      <c r="B150" s="2" t="s">
        <v>496</v>
      </c>
      <c r="C150" s="3">
        <v>43509.560543981497</v>
      </c>
      <c r="D150" s="4" t="s">
        <v>497</v>
      </c>
      <c r="E150" s="5" t="s">
        <v>289</v>
      </c>
      <c r="F150" s="6" t="s">
        <v>17</v>
      </c>
      <c r="G150" s="7" t="s">
        <v>155</v>
      </c>
      <c r="H150" s="8" t="s">
        <v>19</v>
      </c>
      <c r="I150" s="9" t="s">
        <v>19</v>
      </c>
      <c r="J150" s="10" t="s">
        <v>498</v>
      </c>
      <c r="K150" s="11" t="s">
        <v>498</v>
      </c>
      <c r="L150" s="12" t="s">
        <v>38</v>
      </c>
      <c r="M150" s="13" t="s">
        <v>22</v>
      </c>
    </row>
    <row r="151" spans="1:13" hidden="1" x14ac:dyDescent="0.25">
      <c r="A151" s="1" t="s">
        <v>502</v>
      </c>
      <c r="B151" s="2" t="s">
        <v>503</v>
      </c>
      <c r="C151" s="3">
        <v>43781.624629629601</v>
      </c>
      <c r="D151" s="4" t="s">
        <v>504</v>
      </c>
      <c r="E151" s="5" t="s">
        <v>284</v>
      </c>
      <c r="F151" s="6" t="s">
        <v>27</v>
      </c>
      <c r="G151" s="7" t="s">
        <v>285</v>
      </c>
      <c r="H151" s="8" t="s">
        <v>19</v>
      </c>
      <c r="I151" s="9" t="s">
        <v>19</v>
      </c>
      <c r="J151" s="10" t="s">
        <v>498</v>
      </c>
      <c r="K151" s="11" t="s">
        <v>498</v>
      </c>
      <c r="L151" s="12" t="s">
        <v>38</v>
      </c>
      <c r="M151" s="13" t="s">
        <v>22</v>
      </c>
    </row>
    <row r="152" spans="1:13" hidden="1" x14ac:dyDescent="0.25">
      <c r="A152" s="1" t="s">
        <v>505</v>
      </c>
      <c r="B152" s="2" t="s">
        <v>506</v>
      </c>
      <c r="C152" s="3">
        <v>44008.369143518503</v>
      </c>
      <c r="D152" s="4" t="s">
        <v>507</v>
      </c>
      <c r="E152" s="5" t="s">
        <v>317</v>
      </c>
      <c r="F152" s="6" t="s">
        <v>17</v>
      </c>
      <c r="G152" s="7" t="s">
        <v>155</v>
      </c>
      <c r="H152" s="8" t="s">
        <v>19</v>
      </c>
      <c r="I152" s="9" t="s">
        <v>19</v>
      </c>
      <c r="J152" s="10" t="s">
        <v>498</v>
      </c>
      <c r="K152" s="11" t="s">
        <v>498</v>
      </c>
      <c r="L152" s="12" t="s">
        <v>38</v>
      </c>
      <c r="M152" s="13" t="s">
        <v>22</v>
      </c>
    </row>
    <row r="153" spans="1:13" hidden="1" x14ac:dyDescent="0.25">
      <c r="A153" s="1" t="s">
        <v>508</v>
      </c>
      <c r="B153" s="2" t="s">
        <v>509</v>
      </c>
      <c r="C153" s="3">
        <v>43613.4987384259</v>
      </c>
      <c r="D153" s="4" t="s">
        <v>510</v>
      </c>
      <c r="E153" s="5" t="s">
        <v>511</v>
      </c>
      <c r="F153" s="6" t="s">
        <v>17</v>
      </c>
      <c r="G153" s="7" t="s">
        <v>155</v>
      </c>
      <c r="H153" s="8" t="s">
        <v>19</v>
      </c>
      <c r="I153" s="9" t="s">
        <v>19</v>
      </c>
      <c r="J153" s="10" t="s">
        <v>498</v>
      </c>
      <c r="K153" s="11" t="s">
        <v>498</v>
      </c>
      <c r="L153" s="12" t="s">
        <v>38</v>
      </c>
      <c r="M153" s="13" t="s">
        <v>22</v>
      </c>
    </row>
    <row r="154" spans="1:13" hidden="1" x14ac:dyDescent="0.25">
      <c r="A154" s="1" t="s">
        <v>516</v>
      </c>
      <c r="B154" s="2" t="s">
        <v>517</v>
      </c>
      <c r="C154" s="3">
        <v>43852.599398148202</v>
      </c>
      <c r="D154" s="4" t="s">
        <v>518</v>
      </c>
      <c r="E154" s="5" t="s">
        <v>519</v>
      </c>
      <c r="F154" s="6" t="s">
        <v>17</v>
      </c>
      <c r="G154" s="7" t="s">
        <v>285</v>
      </c>
      <c r="H154" s="8" t="s">
        <v>19</v>
      </c>
      <c r="I154" s="9" t="s">
        <v>19</v>
      </c>
      <c r="J154" s="10" t="s">
        <v>498</v>
      </c>
      <c r="K154" s="11" t="s">
        <v>498</v>
      </c>
      <c r="L154" s="12" t="s">
        <v>38</v>
      </c>
      <c r="M154" s="13" t="s">
        <v>22</v>
      </c>
    </row>
    <row r="155" spans="1:13" hidden="1" x14ac:dyDescent="0.25">
      <c r="A155" s="1" t="s">
        <v>520</v>
      </c>
      <c r="B155" s="2" t="s">
        <v>521</v>
      </c>
      <c r="C155" s="3">
        <v>43626.530115740701</v>
      </c>
      <c r="D155" s="4" t="s">
        <v>522</v>
      </c>
      <c r="E155" s="5" t="s">
        <v>88</v>
      </c>
      <c r="F155" s="6" t="s">
        <v>17</v>
      </c>
      <c r="G155" s="7" t="s">
        <v>89</v>
      </c>
      <c r="H155" s="8" t="s">
        <v>19</v>
      </c>
      <c r="I155" s="9" t="s">
        <v>19</v>
      </c>
      <c r="J155" s="10" t="s">
        <v>498</v>
      </c>
      <c r="K155" s="11" t="s">
        <v>498</v>
      </c>
      <c r="L155" s="12" t="s">
        <v>38</v>
      </c>
      <c r="M155" s="13" t="s">
        <v>22</v>
      </c>
    </row>
    <row r="156" spans="1:13" hidden="1" x14ac:dyDescent="0.25">
      <c r="A156" s="1" t="s">
        <v>528</v>
      </c>
      <c r="B156" s="2" t="s">
        <v>529</v>
      </c>
      <c r="C156" s="3">
        <v>43782.669328703698</v>
      </c>
      <c r="D156" s="4" t="s">
        <v>530</v>
      </c>
      <c r="E156" s="5" t="s">
        <v>531</v>
      </c>
      <c r="F156" s="6" t="s">
        <v>116</v>
      </c>
      <c r="G156" s="7" t="s">
        <v>285</v>
      </c>
      <c r="H156" s="8" t="s">
        <v>19</v>
      </c>
      <c r="I156" s="9" t="s">
        <v>19</v>
      </c>
      <c r="J156" s="10" t="s">
        <v>498</v>
      </c>
      <c r="K156" s="11" t="s">
        <v>498</v>
      </c>
      <c r="L156" s="12" t="s">
        <v>46</v>
      </c>
      <c r="M156" s="13" t="s">
        <v>22</v>
      </c>
    </row>
    <row r="157" spans="1:13" x14ac:dyDescent="0.25">
      <c r="A157" s="1" t="s">
        <v>655</v>
      </c>
      <c r="B157" s="2" t="s">
        <v>656</v>
      </c>
      <c r="C157" s="3">
        <v>43532.386886574102</v>
      </c>
      <c r="D157" s="4" t="s">
        <v>657</v>
      </c>
      <c r="E157" s="5" t="s">
        <v>658</v>
      </c>
      <c r="F157" s="6" t="s">
        <v>27</v>
      </c>
      <c r="G157" s="7" t="s">
        <v>19</v>
      </c>
      <c r="H157" s="8" t="s">
        <v>19</v>
      </c>
      <c r="I157" s="9" t="s">
        <v>80</v>
      </c>
      <c r="J157" s="10" t="s">
        <v>626</v>
      </c>
      <c r="K157" s="11" t="s">
        <v>626</v>
      </c>
      <c r="L157" s="12" t="s">
        <v>111</v>
      </c>
      <c r="M157" s="13" t="s">
        <v>22</v>
      </c>
    </row>
    <row r="158" spans="1:13" x14ac:dyDescent="0.25">
      <c r="A158" s="1" t="s">
        <v>659</v>
      </c>
      <c r="B158" s="2" t="s">
        <v>660</v>
      </c>
      <c r="C158" s="3">
        <v>43532.386817129598</v>
      </c>
      <c r="D158" s="4" t="s">
        <v>661</v>
      </c>
      <c r="E158" s="5" t="s">
        <v>658</v>
      </c>
      <c r="F158" s="6" t="s">
        <v>27</v>
      </c>
      <c r="G158" s="7" t="s">
        <v>19</v>
      </c>
      <c r="H158" s="8" t="s">
        <v>19</v>
      </c>
      <c r="I158" s="9" t="s">
        <v>28</v>
      </c>
      <c r="J158" s="10" t="s">
        <v>626</v>
      </c>
      <c r="K158" s="11" t="s">
        <v>626</v>
      </c>
      <c r="L158" s="12" t="s">
        <v>111</v>
      </c>
      <c r="M158" s="13" t="s">
        <v>22</v>
      </c>
    </row>
    <row r="159" spans="1:13" hidden="1" x14ac:dyDescent="0.25">
      <c r="A159" s="1" t="s">
        <v>536</v>
      </c>
      <c r="B159" s="2" t="s">
        <v>537</v>
      </c>
      <c r="C159" s="3">
        <v>43852.599189814799</v>
      </c>
      <c r="D159" s="4" t="s">
        <v>538</v>
      </c>
      <c r="E159" s="5" t="s">
        <v>539</v>
      </c>
      <c r="F159" s="6" t="s">
        <v>17</v>
      </c>
      <c r="G159" s="7" t="s">
        <v>285</v>
      </c>
      <c r="H159" s="8" t="s">
        <v>19</v>
      </c>
      <c r="I159" s="9" t="s">
        <v>19</v>
      </c>
      <c r="J159" s="10" t="s">
        <v>498</v>
      </c>
      <c r="K159" s="11" t="s">
        <v>498</v>
      </c>
      <c r="L159" s="12" t="s">
        <v>30</v>
      </c>
      <c r="M159" s="13" t="s">
        <v>22</v>
      </c>
    </row>
    <row r="160" spans="1:13" hidden="1" x14ac:dyDescent="0.25">
      <c r="A160" s="1" t="s">
        <v>540</v>
      </c>
      <c r="B160" s="2" t="s">
        <v>541</v>
      </c>
      <c r="C160" s="3">
        <v>44063.617523148103</v>
      </c>
      <c r="D160" s="4" t="s">
        <v>542</v>
      </c>
      <c r="E160" s="5" t="s">
        <v>150</v>
      </c>
      <c r="F160" s="6" t="s">
        <v>17</v>
      </c>
      <c r="G160" s="7" t="s">
        <v>43</v>
      </c>
      <c r="H160" s="8" t="s">
        <v>51</v>
      </c>
      <c r="I160" s="9" t="s">
        <v>19</v>
      </c>
      <c r="J160" s="10" t="s">
        <v>498</v>
      </c>
      <c r="K160" s="11" t="s">
        <v>498</v>
      </c>
      <c r="L160" s="12" t="s">
        <v>543</v>
      </c>
      <c r="M160" s="13" t="s">
        <v>173</v>
      </c>
    </row>
    <row r="161" spans="1:13" x14ac:dyDescent="0.25">
      <c r="A161" s="1" t="s">
        <v>671</v>
      </c>
      <c r="B161" s="2" t="s">
        <v>672</v>
      </c>
      <c r="C161" s="3">
        <v>43626.530196759297</v>
      </c>
      <c r="D161" s="4" t="s">
        <v>673</v>
      </c>
      <c r="E161" s="5" t="s">
        <v>674</v>
      </c>
      <c r="F161" s="6" t="s">
        <v>27</v>
      </c>
      <c r="G161" s="7" t="s">
        <v>19</v>
      </c>
      <c r="H161" s="8" t="s">
        <v>19</v>
      </c>
      <c r="I161" s="9" t="s">
        <v>28</v>
      </c>
      <c r="J161" s="10" t="s">
        <v>667</v>
      </c>
      <c r="K161" s="11" t="s">
        <v>667</v>
      </c>
      <c r="L161" s="12" t="s">
        <v>38</v>
      </c>
      <c r="M161" s="13" t="s">
        <v>22</v>
      </c>
    </row>
    <row r="162" spans="1:13" x14ac:dyDescent="0.25">
      <c r="A162" s="1" t="s">
        <v>675</v>
      </c>
      <c r="B162" s="2" t="s">
        <v>676</v>
      </c>
      <c r="C162" s="3">
        <v>43626.530196759297</v>
      </c>
      <c r="D162" s="4" t="s">
        <v>677</v>
      </c>
      <c r="E162" s="5" t="s">
        <v>678</v>
      </c>
      <c r="F162" s="6" t="s">
        <v>27</v>
      </c>
      <c r="G162" s="7" t="s">
        <v>19</v>
      </c>
      <c r="H162" s="8" t="s">
        <v>19</v>
      </c>
      <c r="I162" s="9" t="s">
        <v>80</v>
      </c>
      <c r="J162" s="10" t="s">
        <v>667</v>
      </c>
      <c r="K162" s="11" t="s">
        <v>667</v>
      </c>
      <c r="L162" s="12" t="s">
        <v>38</v>
      </c>
      <c r="M162" s="13" t="s">
        <v>22</v>
      </c>
    </row>
    <row r="163" spans="1:13" hidden="1" x14ac:dyDescent="0.25">
      <c r="A163" s="1" t="s">
        <v>544</v>
      </c>
      <c r="B163" s="2" t="s">
        <v>545</v>
      </c>
      <c r="C163" s="3">
        <v>44063.617743055598</v>
      </c>
      <c r="D163" s="4" t="s">
        <v>546</v>
      </c>
      <c r="E163" s="5" t="s">
        <v>547</v>
      </c>
      <c r="F163" s="6" t="s">
        <v>17</v>
      </c>
      <c r="G163" s="7" t="s">
        <v>43</v>
      </c>
      <c r="H163" s="8" t="s">
        <v>51</v>
      </c>
      <c r="I163" s="9" t="s">
        <v>19</v>
      </c>
      <c r="J163" s="10" t="s">
        <v>498</v>
      </c>
      <c r="K163" s="11" t="s">
        <v>498</v>
      </c>
      <c r="L163" s="12" t="s">
        <v>543</v>
      </c>
      <c r="M163" s="13" t="s">
        <v>173</v>
      </c>
    </row>
    <row r="164" spans="1:13" hidden="1" x14ac:dyDescent="0.25">
      <c r="A164" s="1" t="s">
        <v>548</v>
      </c>
      <c r="B164" s="2" t="s">
        <v>549</v>
      </c>
      <c r="C164" s="3">
        <v>44063.617881944403</v>
      </c>
      <c r="D164" s="4" t="s">
        <v>550</v>
      </c>
      <c r="E164" s="5" t="s">
        <v>551</v>
      </c>
      <c r="F164" s="6" t="s">
        <v>17</v>
      </c>
      <c r="G164" s="7" t="s">
        <v>43</v>
      </c>
      <c r="H164" s="8" t="s">
        <v>51</v>
      </c>
      <c r="I164" s="9" t="s">
        <v>19</v>
      </c>
      <c r="J164" s="10" t="s">
        <v>498</v>
      </c>
      <c r="K164" s="11" t="s">
        <v>498</v>
      </c>
      <c r="L164" s="12" t="s">
        <v>543</v>
      </c>
      <c r="M164" s="13" t="s">
        <v>173</v>
      </c>
    </row>
    <row r="165" spans="1:13" hidden="1" x14ac:dyDescent="0.25">
      <c r="A165" s="1" t="s">
        <v>552</v>
      </c>
      <c r="B165" s="2" t="s">
        <v>553</v>
      </c>
      <c r="C165" s="3">
        <v>43586.499618055597</v>
      </c>
      <c r="D165" s="4" t="s">
        <v>554</v>
      </c>
      <c r="E165" s="5" t="s">
        <v>555</v>
      </c>
      <c r="F165" s="6" t="s">
        <v>17</v>
      </c>
      <c r="G165" s="7" t="s">
        <v>140</v>
      </c>
      <c r="H165" s="8" t="s">
        <v>294</v>
      </c>
      <c r="I165" s="9" t="s">
        <v>19</v>
      </c>
      <c r="J165" s="10" t="s">
        <v>556</v>
      </c>
      <c r="K165" s="11" t="s">
        <v>556</v>
      </c>
      <c r="L165" s="12" t="s">
        <v>21</v>
      </c>
      <c r="M165" s="13" t="s">
        <v>22</v>
      </c>
    </row>
    <row r="166" spans="1:13" hidden="1" x14ac:dyDescent="0.25">
      <c r="A166" s="1" t="s">
        <v>557</v>
      </c>
      <c r="B166" s="2" t="s">
        <v>558</v>
      </c>
      <c r="C166" s="3">
        <v>43495.641631944403</v>
      </c>
      <c r="D166" s="4" t="s">
        <v>559</v>
      </c>
      <c r="E166" s="5" t="s">
        <v>284</v>
      </c>
      <c r="F166" s="6" t="s">
        <v>17</v>
      </c>
      <c r="G166" s="7" t="s">
        <v>285</v>
      </c>
      <c r="H166" s="8" t="s">
        <v>19</v>
      </c>
      <c r="I166" s="9" t="s">
        <v>19</v>
      </c>
      <c r="J166" s="10" t="s">
        <v>560</v>
      </c>
      <c r="K166" s="11" t="s">
        <v>560</v>
      </c>
      <c r="L166" s="12" t="s">
        <v>21</v>
      </c>
      <c r="M166" s="13" t="s">
        <v>22</v>
      </c>
    </row>
    <row r="167" spans="1:13" hidden="1" x14ac:dyDescent="0.25">
      <c r="A167" s="1" t="s">
        <v>561</v>
      </c>
      <c r="B167" s="2" t="s">
        <v>562</v>
      </c>
      <c r="C167" s="3">
        <v>43586.499571759297</v>
      </c>
      <c r="D167" s="4" t="s">
        <v>563</v>
      </c>
      <c r="E167" s="5" t="s">
        <v>289</v>
      </c>
      <c r="F167" s="6" t="s">
        <v>17</v>
      </c>
      <c r="G167" s="7" t="s">
        <v>155</v>
      </c>
      <c r="H167" s="8" t="s">
        <v>19</v>
      </c>
      <c r="I167" s="9" t="s">
        <v>19</v>
      </c>
      <c r="J167" s="10" t="s">
        <v>560</v>
      </c>
      <c r="K167" s="11" t="s">
        <v>560</v>
      </c>
      <c r="L167" s="12" t="s">
        <v>21</v>
      </c>
      <c r="M167" s="13" t="s">
        <v>22</v>
      </c>
    </row>
    <row r="168" spans="1:13" x14ac:dyDescent="0.25">
      <c r="A168" s="1" t="s">
        <v>698</v>
      </c>
      <c r="B168" s="2" t="s">
        <v>699</v>
      </c>
      <c r="C168" s="3">
        <v>43969.387129629598</v>
      </c>
      <c r="D168" s="4" t="s">
        <v>700</v>
      </c>
      <c r="E168" s="5" t="s">
        <v>701</v>
      </c>
      <c r="F168" s="6" t="s">
        <v>27</v>
      </c>
      <c r="G168" s="7" t="s">
        <v>19</v>
      </c>
      <c r="H168" s="8" t="s">
        <v>19</v>
      </c>
      <c r="I168" s="9" t="s">
        <v>28</v>
      </c>
      <c r="J168" s="10" t="s">
        <v>702</v>
      </c>
      <c r="K168" s="11" t="s">
        <v>702</v>
      </c>
      <c r="L168" s="12" t="s">
        <v>38</v>
      </c>
      <c r="M168" s="13" t="s">
        <v>22</v>
      </c>
    </row>
    <row r="169" spans="1:13" hidden="1" x14ac:dyDescent="0.25">
      <c r="A169" s="1" t="s">
        <v>564</v>
      </c>
      <c r="B169" s="2" t="s">
        <v>565</v>
      </c>
      <c r="C169" s="3">
        <v>43495.641631944403</v>
      </c>
      <c r="D169" s="4" t="s">
        <v>566</v>
      </c>
      <c r="E169" s="5" t="s">
        <v>567</v>
      </c>
      <c r="F169" s="6" t="s">
        <v>17</v>
      </c>
      <c r="G169" s="7" t="s">
        <v>285</v>
      </c>
      <c r="H169" s="8" t="s">
        <v>19</v>
      </c>
      <c r="I169" s="9" t="s">
        <v>19</v>
      </c>
      <c r="J169" s="10" t="s">
        <v>560</v>
      </c>
      <c r="K169" s="11" t="s">
        <v>560</v>
      </c>
      <c r="L169" s="12" t="s">
        <v>21</v>
      </c>
      <c r="M169" s="13" t="s">
        <v>22</v>
      </c>
    </row>
    <row r="170" spans="1:13" hidden="1" x14ac:dyDescent="0.25">
      <c r="A170" s="1" t="s">
        <v>568</v>
      </c>
      <c r="B170" s="2" t="s">
        <v>569</v>
      </c>
      <c r="C170" s="3">
        <v>43586.499571759297</v>
      </c>
      <c r="D170" s="4" t="s">
        <v>570</v>
      </c>
      <c r="E170" s="5" t="s">
        <v>317</v>
      </c>
      <c r="F170" s="6" t="s">
        <v>17</v>
      </c>
      <c r="G170" s="7" t="s">
        <v>155</v>
      </c>
      <c r="H170" s="8" t="s">
        <v>19</v>
      </c>
      <c r="I170" s="9" t="s">
        <v>19</v>
      </c>
      <c r="J170" s="10" t="s">
        <v>560</v>
      </c>
      <c r="K170" s="11" t="s">
        <v>560</v>
      </c>
      <c r="L170" s="12" t="s">
        <v>21</v>
      </c>
      <c r="M170" s="13" t="s">
        <v>22</v>
      </c>
    </row>
    <row r="171" spans="1:13" hidden="1" x14ac:dyDescent="0.25">
      <c r="A171" s="1" t="s">
        <v>571</v>
      </c>
      <c r="B171" s="2" t="s">
        <v>572</v>
      </c>
      <c r="C171" s="3">
        <v>43440.6531944444</v>
      </c>
      <c r="D171" s="4" t="s">
        <v>573</v>
      </c>
      <c r="E171" s="5" t="s">
        <v>574</v>
      </c>
      <c r="F171" s="6" t="s">
        <v>17</v>
      </c>
      <c r="G171" s="7" t="s">
        <v>285</v>
      </c>
      <c r="H171" s="8" t="s">
        <v>19</v>
      </c>
      <c r="I171" s="9" t="s">
        <v>19</v>
      </c>
      <c r="J171" s="10" t="s">
        <v>560</v>
      </c>
      <c r="K171" s="11" t="s">
        <v>560</v>
      </c>
      <c r="L171" s="12" t="s">
        <v>117</v>
      </c>
      <c r="M171" s="13" t="s">
        <v>22</v>
      </c>
    </row>
    <row r="172" spans="1:13" hidden="1" x14ac:dyDescent="0.25">
      <c r="A172" s="1" t="s">
        <v>580</v>
      </c>
      <c r="B172" s="2" t="s">
        <v>581</v>
      </c>
      <c r="C172" s="3">
        <v>43941.512060185203</v>
      </c>
      <c r="D172" s="4" t="s">
        <v>582</v>
      </c>
      <c r="E172" s="5" t="s">
        <v>583</v>
      </c>
      <c r="F172" s="6" t="s">
        <v>17</v>
      </c>
      <c r="G172" s="7" t="s">
        <v>140</v>
      </c>
      <c r="H172" s="8" t="s">
        <v>141</v>
      </c>
      <c r="I172" s="9" t="s">
        <v>19</v>
      </c>
      <c r="J172" s="10" t="s">
        <v>584</v>
      </c>
      <c r="K172" s="11" t="s">
        <v>584</v>
      </c>
      <c r="L172" s="12" t="s">
        <v>21</v>
      </c>
      <c r="M172" s="13" t="s">
        <v>22</v>
      </c>
    </row>
    <row r="173" spans="1:13" hidden="1" x14ac:dyDescent="0.25">
      <c r="A173" s="1" t="s">
        <v>589</v>
      </c>
      <c r="B173" s="2" t="s">
        <v>590</v>
      </c>
      <c r="C173" s="3">
        <v>44042.709594907399</v>
      </c>
      <c r="D173" s="4" t="s">
        <v>591</v>
      </c>
      <c r="E173" s="5" t="s">
        <v>592</v>
      </c>
      <c r="F173" s="6" t="s">
        <v>17</v>
      </c>
      <c r="G173" s="7" t="s">
        <v>140</v>
      </c>
      <c r="H173" s="8" t="s">
        <v>294</v>
      </c>
      <c r="I173" s="9" t="s">
        <v>19</v>
      </c>
      <c r="J173" s="10" t="s">
        <v>584</v>
      </c>
      <c r="K173" s="11" t="s">
        <v>584</v>
      </c>
      <c r="L173" s="12" t="s">
        <v>21</v>
      </c>
      <c r="M173" s="13" t="s">
        <v>22</v>
      </c>
    </row>
    <row r="174" spans="1:13" hidden="1" x14ac:dyDescent="0.25">
      <c r="A174" s="1" t="s">
        <v>593</v>
      </c>
      <c r="B174" s="2" t="s">
        <v>594</v>
      </c>
      <c r="C174" s="3">
        <v>43810.426331018498</v>
      </c>
      <c r="D174" s="4" t="s">
        <v>595</v>
      </c>
      <c r="E174" s="5" t="s">
        <v>109</v>
      </c>
      <c r="F174" s="6" t="s">
        <v>17</v>
      </c>
      <c r="G174" s="7" t="s">
        <v>110</v>
      </c>
      <c r="H174" s="8" t="s">
        <v>19</v>
      </c>
      <c r="I174" s="9" t="s">
        <v>19</v>
      </c>
      <c r="J174" s="10" t="s">
        <v>584</v>
      </c>
      <c r="K174" s="11" t="s">
        <v>584</v>
      </c>
      <c r="L174" s="12" t="s">
        <v>21</v>
      </c>
      <c r="M174" s="13" t="s">
        <v>22</v>
      </c>
    </row>
    <row r="175" spans="1:13" hidden="1" x14ac:dyDescent="0.25">
      <c r="A175" s="1" t="s">
        <v>596</v>
      </c>
      <c r="B175" s="2" t="s">
        <v>597</v>
      </c>
      <c r="C175" s="3">
        <v>43865.4519560185</v>
      </c>
      <c r="D175" s="4" t="s">
        <v>598</v>
      </c>
      <c r="E175" s="5" t="s">
        <v>284</v>
      </c>
      <c r="F175" s="6" t="s">
        <v>17</v>
      </c>
      <c r="G175" s="7" t="s">
        <v>285</v>
      </c>
      <c r="H175" s="8" t="s">
        <v>19</v>
      </c>
      <c r="I175" s="9" t="s">
        <v>19</v>
      </c>
      <c r="J175" s="10" t="s">
        <v>584</v>
      </c>
      <c r="K175" s="11" t="s">
        <v>584</v>
      </c>
      <c r="L175" s="12" t="s">
        <v>21</v>
      </c>
      <c r="M175" s="13" t="s">
        <v>22</v>
      </c>
    </row>
    <row r="176" spans="1:13" hidden="1" x14ac:dyDescent="0.25">
      <c r="A176" s="1" t="s">
        <v>599</v>
      </c>
      <c r="B176" s="2" t="s">
        <v>600</v>
      </c>
      <c r="C176" s="3">
        <v>43865.4519560185</v>
      </c>
      <c r="D176" s="4" t="s">
        <v>601</v>
      </c>
      <c r="E176" s="5" t="s">
        <v>602</v>
      </c>
      <c r="F176" s="6" t="s">
        <v>527</v>
      </c>
      <c r="G176" s="7" t="s">
        <v>285</v>
      </c>
      <c r="H176" s="8" t="s">
        <v>19</v>
      </c>
      <c r="I176" s="9" t="s">
        <v>19</v>
      </c>
      <c r="J176" s="10" t="s">
        <v>584</v>
      </c>
      <c r="K176" s="11" t="s">
        <v>584</v>
      </c>
      <c r="L176" s="12" t="s">
        <v>21</v>
      </c>
      <c r="M176" s="13" t="s">
        <v>22</v>
      </c>
    </row>
    <row r="177" spans="1:13" hidden="1" x14ac:dyDescent="0.25">
      <c r="A177" s="1" t="s">
        <v>603</v>
      </c>
      <c r="B177" s="2" t="s">
        <v>604</v>
      </c>
      <c r="C177" s="3">
        <v>43815.638981481497</v>
      </c>
      <c r="D177" s="4" t="s">
        <v>605</v>
      </c>
      <c r="E177" s="5" t="s">
        <v>289</v>
      </c>
      <c r="F177" s="6" t="s">
        <v>17</v>
      </c>
      <c r="G177" s="7" t="s">
        <v>155</v>
      </c>
      <c r="H177" s="8" t="s">
        <v>19</v>
      </c>
      <c r="I177" s="9" t="s">
        <v>19</v>
      </c>
      <c r="J177" s="10" t="s">
        <v>584</v>
      </c>
      <c r="K177" s="11" t="s">
        <v>584</v>
      </c>
      <c r="L177" s="12" t="s">
        <v>21</v>
      </c>
      <c r="M177" s="13" t="s">
        <v>22</v>
      </c>
    </row>
    <row r="178" spans="1:13" hidden="1" x14ac:dyDescent="0.25">
      <c r="A178" s="1" t="s">
        <v>606</v>
      </c>
      <c r="B178" s="2" t="s">
        <v>607</v>
      </c>
      <c r="C178" s="3">
        <v>44015.737800925897</v>
      </c>
      <c r="D178" s="4" t="s">
        <v>608</v>
      </c>
      <c r="E178" s="5" t="s">
        <v>609</v>
      </c>
      <c r="F178" s="6" t="s">
        <v>17</v>
      </c>
      <c r="G178" s="7" t="s">
        <v>43</v>
      </c>
      <c r="H178" s="8" t="s">
        <v>44</v>
      </c>
      <c r="I178" s="9" t="s">
        <v>19</v>
      </c>
      <c r="J178" s="10" t="s">
        <v>584</v>
      </c>
      <c r="K178" s="11" t="s">
        <v>584</v>
      </c>
      <c r="L178" s="12" t="s">
        <v>21</v>
      </c>
      <c r="M178" s="13" t="s">
        <v>22</v>
      </c>
    </row>
    <row r="179" spans="1:13" x14ac:dyDescent="0.25">
      <c r="A179" s="1" t="s">
        <v>737</v>
      </c>
      <c r="B179" s="2" t="s">
        <v>738</v>
      </c>
      <c r="C179" s="3">
        <v>43586.499571759297</v>
      </c>
      <c r="D179" s="4" t="s">
        <v>739</v>
      </c>
      <c r="E179" s="5" t="s">
        <v>740</v>
      </c>
      <c r="F179" s="6" t="s">
        <v>27</v>
      </c>
      <c r="G179" s="7" t="s">
        <v>19</v>
      </c>
      <c r="H179" s="8" t="s">
        <v>19</v>
      </c>
      <c r="I179" s="9" t="s">
        <v>80</v>
      </c>
      <c r="J179" s="10" t="s">
        <v>736</v>
      </c>
      <c r="K179" s="11" t="s">
        <v>736</v>
      </c>
      <c r="L179" s="12" t="s">
        <v>21</v>
      </c>
      <c r="M179" s="13" t="s">
        <v>22</v>
      </c>
    </row>
    <row r="180" spans="1:13" hidden="1" x14ac:dyDescent="0.25">
      <c r="A180" s="1" t="s">
        <v>610</v>
      </c>
      <c r="B180" s="2" t="s">
        <v>611</v>
      </c>
      <c r="C180" s="3">
        <v>43815.638981481497</v>
      </c>
      <c r="D180" s="4" t="s">
        <v>612</v>
      </c>
      <c r="E180" s="5" t="s">
        <v>613</v>
      </c>
      <c r="F180" s="6" t="s">
        <v>17</v>
      </c>
      <c r="G180" s="7" t="s">
        <v>43</v>
      </c>
      <c r="H180" s="8" t="s">
        <v>51</v>
      </c>
      <c r="I180" s="9" t="s">
        <v>19</v>
      </c>
      <c r="J180" s="10" t="s">
        <v>584</v>
      </c>
      <c r="K180" s="11" t="s">
        <v>584</v>
      </c>
      <c r="L180" s="12" t="s">
        <v>21</v>
      </c>
      <c r="M180" s="13" t="s">
        <v>22</v>
      </c>
    </row>
    <row r="181" spans="1:13" x14ac:dyDescent="0.25">
      <c r="A181" s="1" t="s">
        <v>745</v>
      </c>
      <c r="B181" s="2" t="s">
        <v>746</v>
      </c>
      <c r="C181" s="3">
        <v>43586.499583333301</v>
      </c>
      <c r="D181" s="4" t="s">
        <v>747</v>
      </c>
      <c r="E181" s="5" t="s">
        <v>740</v>
      </c>
      <c r="F181" s="6" t="s">
        <v>27</v>
      </c>
      <c r="G181" s="7" t="s">
        <v>19</v>
      </c>
      <c r="H181" s="8" t="s">
        <v>19</v>
      </c>
      <c r="I181" s="9" t="s">
        <v>28</v>
      </c>
      <c r="J181" s="10" t="s">
        <v>736</v>
      </c>
      <c r="K181" s="11" t="s">
        <v>736</v>
      </c>
      <c r="L181" s="12" t="s">
        <v>21</v>
      </c>
      <c r="M181" s="13" t="s">
        <v>22</v>
      </c>
    </row>
    <row r="182" spans="1:13" hidden="1" x14ac:dyDescent="0.25">
      <c r="A182" s="1" t="s">
        <v>618</v>
      </c>
      <c r="B182" s="2" t="s">
        <v>619</v>
      </c>
      <c r="C182" s="3">
        <v>43782.536168981504</v>
      </c>
      <c r="D182" s="4" t="s">
        <v>620</v>
      </c>
      <c r="E182" s="5" t="s">
        <v>139</v>
      </c>
      <c r="F182" s="6" t="s">
        <v>17</v>
      </c>
      <c r="G182" s="7" t="s">
        <v>140</v>
      </c>
      <c r="H182" s="8" t="s">
        <v>141</v>
      </c>
      <c r="I182" s="9" t="s">
        <v>19</v>
      </c>
      <c r="J182" s="10" t="s">
        <v>621</v>
      </c>
      <c r="K182" s="11" t="s">
        <v>621</v>
      </c>
      <c r="L182" s="12" t="s">
        <v>21</v>
      </c>
      <c r="M182" s="13" t="s">
        <v>22</v>
      </c>
    </row>
    <row r="183" spans="1:13" hidden="1" x14ac:dyDescent="0.25">
      <c r="A183" s="1" t="s">
        <v>622</v>
      </c>
      <c r="B183" s="2" t="s">
        <v>623</v>
      </c>
      <c r="C183" s="3">
        <v>43542.416967592602</v>
      </c>
      <c r="D183" s="4" t="s">
        <v>624</v>
      </c>
      <c r="E183" s="5" t="s">
        <v>625</v>
      </c>
      <c r="F183" s="6" t="s">
        <v>17</v>
      </c>
      <c r="G183" s="7" t="s">
        <v>140</v>
      </c>
      <c r="H183" s="8" t="s">
        <v>141</v>
      </c>
      <c r="I183" s="9" t="s">
        <v>19</v>
      </c>
      <c r="J183" s="10" t="s">
        <v>626</v>
      </c>
      <c r="K183" s="11" t="s">
        <v>626</v>
      </c>
      <c r="L183" s="12" t="s">
        <v>38</v>
      </c>
      <c r="M183" s="13" t="s">
        <v>22</v>
      </c>
    </row>
    <row r="184" spans="1:13" hidden="1" x14ac:dyDescent="0.25">
      <c r="A184" s="1" t="s">
        <v>627</v>
      </c>
      <c r="B184" s="2" t="s">
        <v>628</v>
      </c>
      <c r="C184" s="3">
        <v>43691.5211458333</v>
      </c>
      <c r="D184" s="4" t="s">
        <v>629</v>
      </c>
      <c r="E184" s="5" t="s">
        <v>284</v>
      </c>
      <c r="F184" s="6" t="s">
        <v>17</v>
      </c>
      <c r="G184" s="7" t="s">
        <v>285</v>
      </c>
      <c r="H184" s="8" t="s">
        <v>19</v>
      </c>
      <c r="I184" s="9" t="s">
        <v>19</v>
      </c>
      <c r="J184" s="10" t="s">
        <v>626</v>
      </c>
      <c r="K184" s="11" t="s">
        <v>626</v>
      </c>
      <c r="L184" s="12" t="s">
        <v>38</v>
      </c>
      <c r="M184" s="13" t="s">
        <v>22</v>
      </c>
    </row>
    <row r="185" spans="1:13" hidden="1" x14ac:dyDescent="0.25">
      <c r="A185" s="1" t="s">
        <v>630</v>
      </c>
      <c r="B185" s="2" t="s">
        <v>631</v>
      </c>
      <c r="C185" s="3">
        <v>43584.506562499999</v>
      </c>
      <c r="D185" s="4" t="s">
        <v>632</v>
      </c>
      <c r="E185" s="5" t="s">
        <v>150</v>
      </c>
      <c r="F185" s="6" t="s">
        <v>17</v>
      </c>
      <c r="G185" s="7" t="s">
        <v>43</v>
      </c>
      <c r="H185" s="8" t="s">
        <v>51</v>
      </c>
      <c r="I185" s="9" t="s">
        <v>19</v>
      </c>
      <c r="J185" s="10" t="s">
        <v>626</v>
      </c>
      <c r="K185" s="11" t="s">
        <v>626</v>
      </c>
      <c r="L185" s="12" t="s">
        <v>38</v>
      </c>
      <c r="M185" s="13" t="s">
        <v>22</v>
      </c>
    </row>
    <row r="186" spans="1:13" hidden="1" x14ac:dyDescent="0.25">
      <c r="A186" s="1" t="s">
        <v>633</v>
      </c>
      <c r="B186" s="2" t="s">
        <v>634</v>
      </c>
      <c r="C186" s="3">
        <v>43584.506585648101</v>
      </c>
      <c r="D186" s="4" t="s">
        <v>635</v>
      </c>
      <c r="E186" s="5" t="s">
        <v>636</v>
      </c>
      <c r="F186" s="6" t="s">
        <v>17</v>
      </c>
      <c r="G186" s="7" t="s">
        <v>235</v>
      </c>
      <c r="H186" s="8" t="s">
        <v>19</v>
      </c>
      <c r="I186" s="9" t="s">
        <v>19</v>
      </c>
      <c r="J186" s="10" t="s">
        <v>626</v>
      </c>
      <c r="K186" s="11" t="s">
        <v>637</v>
      </c>
      <c r="L186" s="12" t="s">
        <v>38</v>
      </c>
      <c r="M186" s="13" t="s">
        <v>105</v>
      </c>
    </row>
    <row r="187" spans="1:13" hidden="1" x14ac:dyDescent="0.25">
      <c r="A187" s="1" t="s">
        <v>638</v>
      </c>
      <c r="B187" s="2" t="s">
        <v>639</v>
      </c>
      <c r="C187" s="3">
        <v>43691.5211458333</v>
      </c>
      <c r="D187" s="4" t="s">
        <v>640</v>
      </c>
      <c r="E187" s="5" t="s">
        <v>109</v>
      </c>
      <c r="F187" s="6" t="s">
        <v>17</v>
      </c>
      <c r="G187" s="7" t="s">
        <v>110</v>
      </c>
      <c r="H187" s="8" t="s">
        <v>19</v>
      </c>
      <c r="I187" s="9" t="s">
        <v>19</v>
      </c>
      <c r="J187" s="10" t="s">
        <v>626</v>
      </c>
      <c r="K187" s="11" t="s">
        <v>626</v>
      </c>
      <c r="L187" s="12" t="s">
        <v>38</v>
      </c>
      <c r="M187" s="13" t="s">
        <v>22</v>
      </c>
    </row>
    <row r="188" spans="1:13" hidden="1" x14ac:dyDescent="0.25">
      <c r="A188" s="1" t="s">
        <v>641</v>
      </c>
      <c r="B188" s="2" t="s">
        <v>642</v>
      </c>
      <c r="C188" s="3">
        <v>43854.653657407398</v>
      </c>
      <c r="D188" s="4" t="s">
        <v>643</v>
      </c>
      <c r="E188" s="5" t="s">
        <v>88</v>
      </c>
      <c r="F188" s="6" t="s">
        <v>17</v>
      </c>
      <c r="G188" s="7" t="s">
        <v>89</v>
      </c>
      <c r="H188" s="8" t="s">
        <v>19</v>
      </c>
      <c r="I188" s="9" t="s">
        <v>19</v>
      </c>
      <c r="J188" s="10" t="s">
        <v>626</v>
      </c>
      <c r="K188" s="11" t="s">
        <v>626</v>
      </c>
      <c r="L188" s="12" t="s">
        <v>38</v>
      </c>
      <c r="M188" s="13" t="s">
        <v>22</v>
      </c>
    </row>
    <row r="189" spans="1:13" hidden="1" x14ac:dyDescent="0.25">
      <c r="A189" s="1" t="s">
        <v>644</v>
      </c>
      <c r="B189" s="2" t="s">
        <v>645</v>
      </c>
      <c r="C189" s="3">
        <v>43616.420532407399</v>
      </c>
      <c r="D189" s="4" t="s">
        <v>646</v>
      </c>
      <c r="E189" s="5" t="s">
        <v>647</v>
      </c>
      <c r="F189" s="6" t="s">
        <v>17</v>
      </c>
      <c r="G189" s="7" t="s">
        <v>89</v>
      </c>
      <c r="H189" s="8" t="s">
        <v>19</v>
      </c>
      <c r="I189" s="9" t="s">
        <v>19</v>
      </c>
      <c r="J189" s="10" t="s">
        <v>626</v>
      </c>
      <c r="K189" s="11" t="s">
        <v>626</v>
      </c>
      <c r="L189" s="12" t="s">
        <v>104</v>
      </c>
      <c r="M189" s="13" t="s">
        <v>22</v>
      </c>
    </row>
    <row r="190" spans="1:13" hidden="1" x14ac:dyDescent="0.25">
      <c r="A190" s="1" t="s">
        <v>648</v>
      </c>
      <c r="B190" s="2" t="s">
        <v>649</v>
      </c>
      <c r="C190" s="3">
        <v>43336.581377314797</v>
      </c>
      <c r="D190" s="4" t="s">
        <v>650</v>
      </c>
      <c r="E190" s="5" t="s">
        <v>289</v>
      </c>
      <c r="F190" s="6" t="s">
        <v>17</v>
      </c>
      <c r="G190" s="7" t="s">
        <v>155</v>
      </c>
      <c r="H190" s="8" t="s">
        <v>19</v>
      </c>
      <c r="I190" s="9" t="s">
        <v>19</v>
      </c>
      <c r="J190" s="10" t="s">
        <v>626</v>
      </c>
      <c r="K190" s="11" t="s">
        <v>626</v>
      </c>
      <c r="L190" s="12" t="s">
        <v>111</v>
      </c>
      <c r="M190" s="13" t="s">
        <v>22</v>
      </c>
    </row>
    <row r="191" spans="1:13" hidden="1" x14ac:dyDescent="0.25">
      <c r="A191" s="1" t="s">
        <v>651</v>
      </c>
      <c r="B191" s="2" t="s">
        <v>652</v>
      </c>
      <c r="C191" s="3">
        <v>43854.630162037</v>
      </c>
      <c r="D191" s="4" t="s">
        <v>653</v>
      </c>
      <c r="E191" s="5" t="s">
        <v>234</v>
      </c>
      <c r="F191" s="6" t="s">
        <v>17</v>
      </c>
      <c r="G191" s="7" t="s">
        <v>235</v>
      </c>
      <c r="H191" s="8" t="s">
        <v>19</v>
      </c>
      <c r="I191" s="9" t="s">
        <v>19</v>
      </c>
      <c r="J191" s="10" t="s">
        <v>626</v>
      </c>
      <c r="K191" s="11" t="s">
        <v>637</v>
      </c>
      <c r="L191" s="12" t="s">
        <v>654</v>
      </c>
      <c r="M191" s="13" t="s">
        <v>22</v>
      </c>
    </row>
    <row r="192" spans="1:13" hidden="1" x14ac:dyDescent="0.25">
      <c r="A192" s="1" t="s">
        <v>662</v>
      </c>
      <c r="B192" s="2" t="s">
        <v>663</v>
      </c>
      <c r="C192" s="3">
        <v>43626.530289351896</v>
      </c>
      <c r="D192" s="4" t="s">
        <v>664</v>
      </c>
      <c r="E192" s="5" t="s">
        <v>665</v>
      </c>
      <c r="F192" s="6" t="s">
        <v>17</v>
      </c>
      <c r="G192" s="7" t="s">
        <v>64</v>
      </c>
      <c r="H192" s="8" t="s">
        <v>666</v>
      </c>
      <c r="I192" s="9" t="s">
        <v>19</v>
      </c>
      <c r="J192" s="10" t="s">
        <v>667</v>
      </c>
      <c r="K192" s="11" t="s">
        <v>667</v>
      </c>
      <c r="L192" s="12" t="s">
        <v>38</v>
      </c>
      <c r="M192" s="13" t="s">
        <v>22</v>
      </c>
    </row>
    <row r="193" spans="1:13" hidden="1" x14ac:dyDescent="0.25">
      <c r="A193" s="1" t="s">
        <v>668</v>
      </c>
      <c r="B193" s="2" t="s">
        <v>669</v>
      </c>
      <c r="C193" s="3">
        <v>43626.530289351896</v>
      </c>
      <c r="D193" s="4" t="s">
        <v>670</v>
      </c>
      <c r="E193" s="5" t="s">
        <v>665</v>
      </c>
      <c r="F193" s="6" t="s">
        <v>27</v>
      </c>
      <c r="G193" s="7" t="s">
        <v>64</v>
      </c>
      <c r="H193" s="8" t="s">
        <v>666</v>
      </c>
      <c r="I193" s="9" t="s">
        <v>19</v>
      </c>
      <c r="J193" s="10" t="s">
        <v>667</v>
      </c>
      <c r="K193" s="11" t="s">
        <v>667</v>
      </c>
      <c r="L193" s="12" t="s">
        <v>38</v>
      </c>
      <c r="M193" s="13" t="s">
        <v>22</v>
      </c>
    </row>
    <row r="194" spans="1:13" hidden="1" x14ac:dyDescent="0.25">
      <c r="A194" s="1" t="s">
        <v>679</v>
      </c>
      <c r="B194" s="2" t="s">
        <v>680</v>
      </c>
      <c r="C194" s="3">
        <v>43613.4987384259</v>
      </c>
      <c r="D194" s="4" t="s">
        <v>681</v>
      </c>
      <c r="E194" s="5" t="s">
        <v>682</v>
      </c>
      <c r="F194" s="6" t="s">
        <v>17</v>
      </c>
      <c r="G194" s="7" t="s">
        <v>253</v>
      </c>
      <c r="H194" s="8" t="s">
        <v>19</v>
      </c>
      <c r="I194" s="9" t="s">
        <v>19</v>
      </c>
      <c r="J194" s="10" t="s">
        <v>667</v>
      </c>
      <c r="K194" s="11" t="s">
        <v>667</v>
      </c>
      <c r="L194" s="12" t="s">
        <v>38</v>
      </c>
      <c r="M194" s="13" t="s">
        <v>22</v>
      </c>
    </row>
    <row r="195" spans="1:13" hidden="1" x14ac:dyDescent="0.25">
      <c r="A195" s="1" t="s">
        <v>683</v>
      </c>
      <c r="B195" s="2" t="s">
        <v>684</v>
      </c>
      <c r="C195" s="3">
        <v>43971.589814814797</v>
      </c>
      <c r="D195" s="4" t="s">
        <v>685</v>
      </c>
      <c r="E195" s="5" t="s">
        <v>686</v>
      </c>
      <c r="F195" s="6" t="s">
        <v>17</v>
      </c>
      <c r="G195" s="7" t="s">
        <v>253</v>
      </c>
      <c r="H195" s="8" t="s">
        <v>19</v>
      </c>
      <c r="I195" s="9" t="s">
        <v>19</v>
      </c>
      <c r="J195" s="10" t="s">
        <v>667</v>
      </c>
      <c r="K195" s="11" t="s">
        <v>667</v>
      </c>
      <c r="L195" s="12" t="s">
        <v>38</v>
      </c>
      <c r="M195" s="13" t="s">
        <v>22</v>
      </c>
    </row>
    <row r="196" spans="1:13" hidden="1" x14ac:dyDescent="0.25">
      <c r="A196" s="1" t="s">
        <v>687</v>
      </c>
      <c r="B196" s="2" t="s">
        <v>688</v>
      </c>
      <c r="C196" s="3">
        <v>43613.4987384259</v>
      </c>
      <c r="D196" s="4" t="s">
        <v>689</v>
      </c>
      <c r="E196" s="5" t="s">
        <v>690</v>
      </c>
      <c r="F196" s="6" t="s">
        <v>17</v>
      </c>
      <c r="G196" s="7" t="s">
        <v>253</v>
      </c>
      <c r="H196" s="8" t="s">
        <v>19</v>
      </c>
      <c r="I196" s="9" t="s">
        <v>19</v>
      </c>
      <c r="J196" s="10" t="s">
        <v>667</v>
      </c>
      <c r="K196" s="11" t="s">
        <v>667</v>
      </c>
      <c r="L196" s="12" t="s">
        <v>38</v>
      </c>
      <c r="M196" s="13" t="s">
        <v>22</v>
      </c>
    </row>
    <row r="197" spans="1:13" hidden="1" x14ac:dyDescent="0.25">
      <c r="A197" s="1" t="s">
        <v>691</v>
      </c>
      <c r="B197" s="2" t="s">
        <v>692</v>
      </c>
      <c r="C197" s="3">
        <v>44069.620277777802</v>
      </c>
      <c r="D197" s="4" t="s">
        <v>693</v>
      </c>
      <c r="E197" s="5" t="s">
        <v>317</v>
      </c>
      <c r="F197" s="6" t="s">
        <v>17</v>
      </c>
      <c r="G197" s="7" t="s">
        <v>155</v>
      </c>
      <c r="H197" s="8" t="s">
        <v>19</v>
      </c>
      <c r="I197" s="9" t="s">
        <v>19</v>
      </c>
      <c r="J197" s="10" t="s">
        <v>694</v>
      </c>
      <c r="K197" s="11" t="s">
        <v>694</v>
      </c>
      <c r="L197" s="12" t="s">
        <v>46</v>
      </c>
      <c r="M197" s="13" t="s">
        <v>22</v>
      </c>
    </row>
    <row r="198" spans="1:13" hidden="1" x14ac:dyDescent="0.25">
      <c r="A198" s="1" t="s">
        <v>695</v>
      </c>
      <c r="B198" s="2" t="s">
        <v>696</v>
      </c>
      <c r="C198" s="3">
        <v>44069.620520833298</v>
      </c>
      <c r="D198" s="4" t="s">
        <v>697</v>
      </c>
      <c r="E198" s="5" t="s">
        <v>289</v>
      </c>
      <c r="F198" s="6" t="s">
        <v>17</v>
      </c>
      <c r="G198" s="7" t="s">
        <v>155</v>
      </c>
      <c r="H198" s="8" t="s">
        <v>19</v>
      </c>
      <c r="I198" s="9" t="s">
        <v>19</v>
      </c>
      <c r="J198" s="10" t="s">
        <v>694</v>
      </c>
      <c r="K198" s="11" t="s">
        <v>694</v>
      </c>
      <c r="L198" s="12" t="s">
        <v>46</v>
      </c>
      <c r="M198" s="13" t="s">
        <v>22</v>
      </c>
    </row>
    <row r="199" spans="1:13" hidden="1" x14ac:dyDescent="0.25">
      <c r="A199" s="1" t="s">
        <v>703</v>
      </c>
      <c r="B199" s="2" t="s">
        <v>704</v>
      </c>
      <c r="C199" s="3">
        <v>43942.621400463002</v>
      </c>
      <c r="D199" s="4" t="s">
        <v>705</v>
      </c>
      <c r="E199" s="5" t="s">
        <v>706</v>
      </c>
      <c r="F199" s="6" t="s">
        <v>27</v>
      </c>
      <c r="G199" s="7" t="s">
        <v>140</v>
      </c>
      <c r="H199" s="8" t="s">
        <v>425</v>
      </c>
      <c r="I199" s="9" t="s">
        <v>19</v>
      </c>
      <c r="J199" s="10" t="s">
        <v>702</v>
      </c>
      <c r="K199" s="11" t="s">
        <v>702</v>
      </c>
      <c r="L199" s="12" t="s">
        <v>38</v>
      </c>
      <c r="M199" s="13" t="s">
        <v>105</v>
      </c>
    </row>
    <row r="200" spans="1:13" hidden="1" x14ac:dyDescent="0.25">
      <c r="A200" s="1" t="s">
        <v>707</v>
      </c>
      <c r="B200" s="2" t="s">
        <v>708</v>
      </c>
      <c r="C200" s="3">
        <v>44025.502453703702</v>
      </c>
      <c r="D200" s="4" t="s">
        <v>709</v>
      </c>
      <c r="E200" s="5" t="s">
        <v>710</v>
      </c>
      <c r="F200" s="6" t="s">
        <v>17</v>
      </c>
      <c r="G200" s="7" t="s">
        <v>140</v>
      </c>
      <c r="H200" s="8" t="s">
        <v>420</v>
      </c>
      <c r="I200" s="9" t="s">
        <v>19</v>
      </c>
      <c r="J200" s="10" t="s">
        <v>702</v>
      </c>
      <c r="K200" s="11" t="s">
        <v>702</v>
      </c>
      <c r="L200" s="12" t="s">
        <v>38</v>
      </c>
      <c r="M200" s="13" t="s">
        <v>22</v>
      </c>
    </row>
    <row r="201" spans="1:13" hidden="1" x14ac:dyDescent="0.25">
      <c r="A201" s="1" t="s">
        <v>711</v>
      </c>
      <c r="B201" s="2" t="s">
        <v>712</v>
      </c>
      <c r="C201" s="3">
        <v>43942.621400463002</v>
      </c>
      <c r="D201" s="4" t="s">
        <v>713</v>
      </c>
      <c r="E201" s="5" t="s">
        <v>706</v>
      </c>
      <c r="F201" s="6" t="s">
        <v>17</v>
      </c>
      <c r="G201" s="7" t="s">
        <v>140</v>
      </c>
      <c r="H201" s="8" t="s">
        <v>425</v>
      </c>
      <c r="I201" s="9" t="s">
        <v>19</v>
      </c>
      <c r="J201" s="10" t="s">
        <v>702</v>
      </c>
      <c r="K201" s="11" t="s">
        <v>702</v>
      </c>
      <c r="L201" s="12" t="s">
        <v>38</v>
      </c>
      <c r="M201" s="13" t="s">
        <v>105</v>
      </c>
    </row>
    <row r="202" spans="1:13" hidden="1" x14ac:dyDescent="0.25">
      <c r="A202" s="1" t="s">
        <v>714</v>
      </c>
      <c r="B202" s="2" t="s">
        <v>715</v>
      </c>
      <c r="C202" s="3">
        <v>43875.716793981497</v>
      </c>
      <c r="D202" s="4" t="s">
        <v>716</v>
      </c>
      <c r="E202" s="5" t="s">
        <v>50</v>
      </c>
      <c r="F202" s="6" t="s">
        <v>17</v>
      </c>
      <c r="G202" s="7" t="s">
        <v>43</v>
      </c>
      <c r="H202" s="8" t="s">
        <v>51</v>
      </c>
      <c r="I202" s="9" t="s">
        <v>19</v>
      </c>
      <c r="J202" s="10" t="s">
        <v>702</v>
      </c>
      <c r="K202" s="11" t="s">
        <v>702</v>
      </c>
      <c r="L202" s="12" t="s">
        <v>38</v>
      </c>
      <c r="M202" s="13" t="s">
        <v>22</v>
      </c>
    </row>
    <row r="203" spans="1:13" hidden="1" x14ac:dyDescent="0.25">
      <c r="A203" s="1" t="s">
        <v>717</v>
      </c>
      <c r="B203" s="2" t="s">
        <v>718</v>
      </c>
      <c r="C203" s="3">
        <v>43875.448750000003</v>
      </c>
      <c r="D203" s="4" t="s">
        <v>719</v>
      </c>
      <c r="E203" s="5" t="s">
        <v>42</v>
      </c>
      <c r="F203" s="6" t="s">
        <v>17</v>
      </c>
      <c r="G203" s="7" t="s">
        <v>43</v>
      </c>
      <c r="H203" s="8" t="s">
        <v>44</v>
      </c>
      <c r="I203" s="9" t="s">
        <v>19</v>
      </c>
      <c r="J203" s="10" t="s">
        <v>702</v>
      </c>
      <c r="K203" s="11" t="s">
        <v>702</v>
      </c>
      <c r="L203" s="12" t="s">
        <v>38</v>
      </c>
      <c r="M203" s="13" t="s">
        <v>22</v>
      </c>
    </row>
    <row r="204" spans="1:13" hidden="1" x14ac:dyDescent="0.25">
      <c r="A204" s="1" t="s">
        <v>720</v>
      </c>
      <c r="B204" s="2" t="s">
        <v>721</v>
      </c>
      <c r="C204" s="3">
        <v>43875.716712963003</v>
      </c>
      <c r="D204" s="4" t="s">
        <v>722</v>
      </c>
      <c r="E204" s="5" t="s">
        <v>234</v>
      </c>
      <c r="F204" s="6" t="s">
        <v>17</v>
      </c>
      <c r="G204" s="7" t="s">
        <v>235</v>
      </c>
      <c r="H204" s="8" t="s">
        <v>19</v>
      </c>
      <c r="I204" s="9" t="s">
        <v>19</v>
      </c>
      <c r="J204" s="10" t="s">
        <v>702</v>
      </c>
      <c r="K204" s="11" t="s">
        <v>702</v>
      </c>
      <c r="L204" s="12" t="s">
        <v>38</v>
      </c>
      <c r="M204" s="13" t="s">
        <v>22</v>
      </c>
    </row>
    <row r="205" spans="1:13" hidden="1" x14ac:dyDescent="0.25">
      <c r="A205" s="1" t="s">
        <v>723</v>
      </c>
      <c r="B205" s="2" t="s">
        <v>724</v>
      </c>
      <c r="C205" s="3">
        <v>43875.716712963003</v>
      </c>
      <c r="D205" s="4" t="s">
        <v>725</v>
      </c>
      <c r="E205" s="5" t="s">
        <v>265</v>
      </c>
      <c r="F205" s="6" t="s">
        <v>17</v>
      </c>
      <c r="G205" s="7" t="s">
        <v>235</v>
      </c>
      <c r="H205" s="8" t="s">
        <v>19</v>
      </c>
      <c r="I205" s="9" t="s">
        <v>19</v>
      </c>
      <c r="J205" s="10" t="s">
        <v>702</v>
      </c>
      <c r="K205" s="11" t="s">
        <v>702</v>
      </c>
      <c r="L205" s="12" t="s">
        <v>38</v>
      </c>
      <c r="M205" s="13" t="s">
        <v>22</v>
      </c>
    </row>
    <row r="206" spans="1:13" hidden="1" x14ac:dyDescent="0.25">
      <c r="A206" s="1" t="s">
        <v>726</v>
      </c>
      <c r="B206" s="2" t="s">
        <v>727</v>
      </c>
      <c r="C206" s="3">
        <v>43875.716712963003</v>
      </c>
      <c r="D206" s="4" t="s">
        <v>728</v>
      </c>
      <c r="E206" s="5" t="s">
        <v>636</v>
      </c>
      <c r="F206" s="6" t="s">
        <v>17</v>
      </c>
      <c r="G206" s="7" t="s">
        <v>235</v>
      </c>
      <c r="H206" s="8" t="s">
        <v>19</v>
      </c>
      <c r="I206" s="9" t="s">
        <v>19</v>
      </c>
      <c r="J206" s="10" t="s">
        <v>702</v>
      </c>
      <c r="K206" s="11" t="s">
        <v>702</v>
      </c>
      <c r="L206" s="12" t="s">
        <v>38</v>
      </c>
      <c r="M206" s="13" t="s">
        <v>22</v>
      </c>
    </row>
    <row r="207" spans="1:13" hidden="1" x14ac:dyDescent="0.25">
      <c r="A207" s="1" t="s">
        <v>729</v>
      </c>
      <c r="B207" s="2" t="s">
        <v>730</v>
      </c>
      <c r="C207" s="3">
        <v>43875.716712963003</v>
      </c>
      <c r="D207" s="4" t="s">
        <v>731</v>
      </c>
      <c r="E207" s="5" t="s">
        <v>732</v>
      </c>
      <c r="F207" s="6" t="s">
        <v>17</v>
      </c>
      <c r="G207" s="7" t="s">
        <v>235</v>
      </c>
      <c r="H207" s="8" t="s">
        <v>19</v>
      </c>
      <c r="I207" s="9" t="s">
        <v>19</v>
      </c>
      <c r="J207" s="10" t="s">
        <v>702</v>
      </c>
      <c r="K207" s="11" t="s">
        <v>702</v>
      </c>
      <c r="L207" s="12" t="s">
        <v>30</v>
      </c>
      <c r="M207" s="13" t="s">
        <v>22</v>
      </c>
    </row>
    <row r="208" spans="1:13" x14ac:dyDescent="0.25">
      <c r="A208" s="1" t="s">
        <v>842</v>
      </c>
      <c r="B208" s="2" t="s">
        <v>843</v>
      </c>
      <c r="C208" s="3">
        <v>43586.499722222201</v>
      </c>
      <c r="D208" s="4" t="s">
        <v>844</v>
      </c>
      <c r="E208" s="5" t="s">
        <v>845</v>
      </c>
      <c r="F208" s="6" t="s">
        <v>27</v>
      </c>
      <c r="G208" s="7" t="s">
        <v>19</v>
      </c>
      <c r="H208" s="8" t="s">
        <v>19</v>
      </c>
      <c r="I208" s="9" t="s">
        <v>80</v>
      </c>
      <c r="J208" s="10" t="s">
        <v>834</v>
      </c>
      <c r="K208" s="11" t="s">
        <v>834</v>
      </c>
      <c r="L208" s="12" t="s">
        <v>21</v>
      </c>
      <c r="M208" s="13" t="s">
        <v>22</v>
      </c>
    </row>
    <row r="209" spans="1:13" x14ac:dyDescent="0.25">
      <c r="A209" s="1" t="s">
        <v>846</v>
      </c>
      <c r="B209" s="2" t="s">
        <v>847</v>
      </c>
      <c r="C209" s="3">
        <v>43586.499722222201</v>
      </c>
      <c r="D209" s="4" t="s">
        <v>848</v>
      </c>
      <c r="E209" s="5" t="s">
        <v>849</v>
      </c>
      <c r="F209" s="6" t="s">
        <v>27</v>
      </c>
      <c r="G209" s="7" t="s">
        <v>19</v>
      </c>
      <c r="H209" s="8" t="s">
        <v>19</v>
      </c>
      <c r="I209" s="9" t="s">
        <v>80</v>
      </c>
      <c r="J209" s="10" t="s">
        <v>834</v>
      </c>
      <c r="K209" s="11" t="s">
        <v>834</v>
      </c>
      <c r="L209" s="12" t="s">
        <v>21</v>
      </c>
      <c r="M209" s="13" t="s">
        <v>22</v>
      </c>
    </row>
    <row r="210" spans="1:13" hidden="1" x14ac:dyDescent="0.25">
      <c r="A210" s="1" t="s">
        <v>733</v>
      </c>
      <c r="B210" s="2" t="s">
        <v>734</v>
      </c>
      <c r="C210" s="3">
        <v>43816.6649652778</v>
      </c>
      <c r="D210" s="4" t="s">
        <v>735</v>
      </c>
      <c r="E210" s="5" t="s">
        <v>289</v>
      </c>
      <c r="F210" s="6" t="s">
        <v>17</v>
      </c>
      <c r="G210" s="7" t="s">
        <v>155</v>
      </c>
      <c r="H210" s="8" t="s">
        <v>19</v>
      </c>
      <c r="I210" s="9" t="s">
        <v>19</v>
      </c>
      <c r="J210" s="10" t="s">
        <v>736</v>
      </c>
      <c r="K210" s="11" t="s">
        <v>736</v>
      </c>
      <c r="L210" s="12" t="s">
        <v>21</v>
      </c>
      <c r="M210" s="13" t="s">
        <v>22</v>
      </c>
    </row>
    <row r="211" spans="1:13" hidden="1" x14ac:dyDescent="0.25">
      <c r="A211" s="1" t="s">
        <v>741</v>
      </c>
      <c r="B211" s="2" t="s">
        <v>742</v>
      </c>
      <c r="C211" s="3">
        <v>43586.499710648102</v>
      </c>
      <c r="D211" s="4" t="s">
        <v>743</v>
      </c>
      <c r="E211" s="5" t="s">
        <v>744</v>
      </c>
      <c r="F211" s="6" t="s">
        <v>17</v>
      </c>
      <c r="G211" s="7" t="s">
        <v>89</v>
      </c>
      <c r="H211" s="8" t="s">
        <v>19</v>
      </c>
      <c r="I211" s="9" t="s">
        <v>19</v>
      </c>
      <c r="J211" s="10" t="s">
        <v>736</v>
      </c>
      <c r="K211" s="11" t="s">
        <v>736</v>
      </c>
      <c r="L211" s="12" t="s">
        <v>21</v>
      </c>
      <c r="M211" s="13" t="s">
        <v>105</v>
      </c>
    </row>
    <row r="212" spans="1:13" hidden="1" x14ac:dyDescent="0.25">
      <c r="A212" s="1" t="s">
        <v>748</v>
      </c>
      <c r="B212" s="2" t="s">
        <v>749</v>
      </c>
      <c r="C212" s="3">
        <v>43693.334942129601</v>
      </c>
      <c r="D212" s="4" t="s">
        <v>750</v>
      </c>
      <c r="E212" s="5" t="s">
        <v>751</v>
      </c>
      <c r="F212" s="6" t="s">
        <v>17</v>
      </c>
      <c r="G212" s="7" t="s">
        <v>18</v>
      </c>
      <c r="H212" s="8" t="s">
        <v>19</v>
      </c>
      <c r="I212" s="9" t="s">
        <v>19</v>
      </c>
      <c r="J212" s="10" t="s">
        <v>736</v>
      </c>
      <c r="K212" s="11" t="s">
        <v>736</v>
      </c>
      <c r="L212" s="12" t="s">
        <v>21</v>
      </c>
      <c r="M212" s="13" t="s">
        <v>22</v>
      </c>
    </row>
    <row r="213" spans="1:13" hidden="1" x14ac:dyDescent="0.25">
      <c r="A213" s="1" t="s">
        <v>752</v>
      </c>
      <c r="B213" s="2" t="s">
        <v>753</v>
      </c>
      <c r="C213" s="3">
        <v>43626.530358796299</v>
      </c>
      <c r="D213" s="4" t="s">
        <v>754</v>
      </c>
      <c r="E213" s="5" t="s">
        <v>755</v>
      </c>
      <c r="F213" s="6" t="s">
        <v>17</v>
      </c>
      <c r="G213" s="7" t="s">
        <v>110</v>
      </c>
      <c r="H213" s="8" t="s">
        <v>19</v>
      </c>
      <c r="I213" s="9" t="s">
        <v>19</v>
      </c>
      <c r="J213" s="10" t="s">
        <v>736</v>
      </c>
      <c r="K213" s="11" t="s">
        <v>736</v>
      </c>
      <c r="L213" s="12" t="s">
        <v>21</v>
      </c>
      <c r="M213" s="13" t="s">
        <v>22</v>
      </c>
    </row>
    <row r="214" spans="1:13" hidden="1" x14ac:dyDescent="0.25">
      <c r="A214" s="1" t="s">
        <v>756</v>
      </c>
      <c r="B214" s="2" t="s">
        <v>757</v>
      </c>
      <c r="C214" s="3">
        <v>43999.6897453704</v>
      </c>
      <c r="D214" s="4" t="s">
        <v>758</v>
      </c>
      <c r="E214" s="5" t="s">
        <v>88</v>
      </c>
      <c r="F214" s="6" t="s">
        <v>17</v>
      </c>
      <c r="G214" s="7" t="s">
        <v>89</v>
      </c>
      <c r="H214" s="8" t="s">
        <v>19</v>
      </c>
      <c r="I214" s="9" t="s">
        <v>19</v>
      </c>
      <c r="J214" s="10" t="s">
        <v>736</v>
      </c>
      <c r="K214" s="11" t="s">
        <v>736</v>
      </c>
      <c r="L214" s="12" t="s">
        <v>654</v>
      </c>
      <c r="M214" s="13" t="s">
        <v>22</v>
      </c>
    </row>
    <row r="215" spans="1:13" hidden="1" x14ac:dyDescent="0.25">
      <c r="A215" s="1" t="s">
        <v>759</v>
      </c>
      <c r="B215" s="2" t="s">
        <v>760</v>
      </c>
      <c r="C215" s="3">
        <v>43241.605949074103</v>
      </c>
      <c r="D215" s="4" t="s">
        <v>761</v>
      </c>
      <c r="E215" s="5" t="s">
        <v>762</v>
      </c>
      <c r="F215" s="6" t="s">
        <v>527</v>
      </c>
      <c r="G215" s="7" t="s">
        <v>285</v>
      </c>
      <c r="H215" s="8" t="s">
        <v>19</v>
      </c>
      <c r="I215" s="9" t="s">
        <v>19</v>
      </c>
      <c r="J215" s="10" t="s">
        <v>736</v>
      </c>
      <c r="K215" s="11" t="s">
        <v>736</v>
      </c>
      <c r="L215" s="12" t="s">
        <v>654</v>
      </c>
      <c r="M215" s="13" t="s">
        <v>22</v>
      </c>
    </row>
    <row r="216" spans="1:13" hidden="1" x14ac:dyDescent="0.25">
      <c r="A216" s="1" t="s">
        <v>763</v>
      </c>
      <c r="B216" s="2" t="s">
        <v>764</v>
      </c>
      <c r="C216" s="3">
        <v>43241.605543981503</v>
      </c>
      <c r="D216" s="4" t="s">
        <v>765</v>
      </c>
      <c r="E216" s="5" t="s">
        <v>257</v>
      </c>
      <c r="F216" s="6" t="s">
        <v>527</v>
      </c>
      <c r="G216" s="7" t="s">
        <v>155</v>
      </c>
      <c r="H216" s="8" t="s">
        <v>19</v>
      </c>
      <c r="I216" s="9" t="s">
        <v>19</v>
      </c>
      <c r="J216" s="10" t="s">
        <v>736</v>
      </c>
      <c r="K216" s="11" t="s">
        <v>736</v>
      </c>
      <c r="L216" s="12" t="s">
        <v>654</v>
      </c>
      <c r="M216" s="13" t="s">
        <v>22</v>
      </c>
    </row>
    <row r="217" spans="1:13" x14ac:dyDescent="0.25">
      <c r="A217" s="1" t="s">
        <v>873</v>
      </c>
      <c r="B217" s="2" t="s">
        <v>874</v>
      </c>
      <c r="C217" s="3">
        <v>43586.499722222201</v>
      </c>
      <c r="D217" s="4" t="s">
        <v>875</v>
      </c>
      <c r="E217" s="5" t="s">
        <v>876</v>
      </c>
      <c r="F217" s="6" t="s">
        <v>27</v>
      </c>
      <c r="G217" s="7" t="s">
        <v>19</v>
      </c>
      <c r="H217" s="8" t="s">
        <v>19</v>
      </c>
      <c r="I217" s="9" t="s">
        <v>28</v>
      </c>
      <c r="J217" s="10" t="s">
        <v>834</v>
      </c>
      <c r="K217" s="11" t="s">
        <v>834</v>
      </c>
      <c r="L217" s="12" t="s">
        <v>21</v>
      </c>
      <c r="M217" s="13" t="s">
        <v>22</v>
      </c>
    </row>
    <row r="218" spans="1:13" x14ac:dyDescent="0.25">
      <c r="A218" s="1" t="s">
        <v>877</v>
      </c>
      <c r="B218" s="2" t="s">
        <v>878</v>
      </c>
      <c r="C218" s="3">
        <v>43586.499722222201</v>
      </c>
      <c r="D218" s="4" t="s">
        <v>879</v>
      </c>
      <c r="E218" s="5" t="s">
        <v>845</v>
      </c>
      <c r="F218" s="6" t="s">
        <v>27</v>
      </c>
      <c r="G218" s="7" t="s">
        <v>19</v>
      </c>
      <c r="H218" s="8" t="s">
        <v>19</v>
      </c>
      <c r="I218" s="9" t="s">
        <v>28</v>
      </c>
      <c r="J218" s="10" t="s">
        <v>834</v>
      </c>
      <c r="K218" s="11" t="s">
        <v>834</v>
      </c>
      <c r="L218" s="12" t="s">
        <v>21</v>
      </c>
      <c r="M218" s="13" t="s">
        <v>22</v>
      </c>
    </row>
    <row r="219" spans="1:13" x14ac:dyDescent="0.25">
      <c r="A219" s="1" t="s">
        <v>880</v>
      </c>
      <c r="B219" s="2" t="s">
        <v>881</v>
      </c>
      <c r="C219" s="3">
        <v>43586.499722222201</v>
      </c>
      <c r="D219" s="4" t="s">
        <v>882</v>
      </c>
      <c r="E219" s="5" t="s">
        <v>849</v>
      </c>
      <c r="F219" s="6" t="s">
        <v>27</v>
      </c>
      <c r="G219" s="7" t="s">
        <v>19</v>
      </c>
      <c r="H219" s="8" t="s">
        <v>19</v>
      </c>
      <c r="I219" s="9" t="s">
        <v>28</v>
      </c>
      <c r="J219" s="10" t="s">
        <v>834</v>
      </c>
      <c r="K219" s="11" t="s">
        <v>834</v>
      </c>
      <c r="L219" s="12" t="s">
        <v>21</v>
      </c>
      <c r="M219" s="13" t="s">
        <v>22</v>
      </c>
    </row>
    <row r="220" spans="1:13" hidden="1" x14ac:dyDescent="0.25">
      <c r="A220" s="1" t="s">
        <v>766</v>
      </c>
      <c r="B220" s="2" t="s">
        <v>767</v>
      </c>
      <c r="C220" s="3">
        <v>43440.491307870398</v>
      </c>
      <c r="D220" s="4" t="s">
        <v>768</v>
      </c>
      <c r="E220" s="5" t="s">
        <v>284</v>
      </c>
      <c r="F220" s="6" t="s">
        <v>17</v>
      </c>
      <c r="G220" s="7" t="s">
        <v>285</v>
      </c>
      <c r="H220" s="8" t="s">
        <v>19</v>
      </c>
      <c r="I220" s="9" t="s">
        <v>19</v>
      </c>
      <c r="J220" s="10" t="s">
        <v>736</v>
      </c>
      <c r="K220" s="11" t="s">
        <v>736</v>
      </c>
      <c r="L220" s="12" t="s">
        <v>30</v>
      </c>
      <c r="M220" s="13" t="s">
        <v>22</v>
      </c>
    </row>
    <row r="221" spans="1:13" hidden="1" x14ac:dyDescent="0.25">
      <c r="A221" s="1" t="s">
        <v>769</v>
      </c>
      <c r="B221" s="2" t="s">
        <v>770</v>
      </c>
      <c r="C221" s="3">
        <v>43440.490960648101</v>
      </c>
      <c r="D221" s="4" t="s">
        <v>771</v>
      </c>
      <c r="E221" s="5" t="s">
        <v>284</v>
      </c>
      <c r="F221" s="6" t="s">
        <v>27</v>
      </c>
      <c r="G221" s="7" t="s">
        <v>285</v>
      </c>
      <c r="H221" s="8" t="s">
        <v>19</v>
      </c>
      <c r="I221" s="9" t="s">
        <v>19</v>
      </c>
      <c r="J221" s="10" t="s">
        <v>736</v>
      </c>
      <c r="K221" s="11" t="s">
        <v>736</v>
      </c>
      <c r="L221" s="12" t="s">
        <v>30</v>
      </c>
      <c r="M221" s="13" t="s">
        <v>22</v>
      </c>
    </row>
    <row r="222" spans="1:13" hidden="1" x14ac:dyDescent="0.25">
      <c r="A222" s="1" t="s">
        <v>772</v>
      </c>
      <c r="B222" s="2" t="s">
        <v>773</v>
      </c>
      <c r="C222" s="3">
        <v>44014.4363310185</v>
      </c>
      <c r="D222" s="4" t="s">
        <v>774</v>
      </c>
      <c r="E222" s="5" t="s">
        <v>265</v>
      </c>
      <c r="F222" s="6" t="s">
        <v>527</v>
      </c>
      <c r="G222" s="7" t="s">
        <v>235</v>
      </c>
      <c r="H222" s="8" t="s">
        <v>19</v>
      </c>
      <c r="I222" s="9" t="s">
        <v>19</v>
      </c>
      <c r="J222" s="10" t="s">
        <v>736</v>
      </c>
      <c r="K222" s="11" t="s">
        <v>736</v>
      </c>
      <c r="L222" s="12" t="s">
        <v>46</v>
      </c>
      <c r="M222" s="13" t="s">
        <v>22</v>
      </c>
    </row>
    <row r="223" spans="1:13" hidden="1" x14ac:dyDescent="0.25">
      <c r="A223" s="1" t="s">
        <v>775</v>
      </c>
      <c r="B223" s="2" t="s">
        <v>776</v>
      </c>
      <c r="C223" s="3">
        <v>43740.450011574103</v>
      </c>
      <c r="D223" s="4" t="s">
        <v>777</v>
      </c>
      <c r="E223" s="5" t="s">
        <v>755</v>
      </c>
      <c r="F223" s="6" t="s">
        <v>116</v>
      </c>
      <c r="G223" s="7" t="s">
        <v>110</v>
      </c>
      <c r="H223" s="8" t="s">
        <v>19</v>
      </c>
      <c r="I223" s="9" t="s">
        <v>19</v>
      </c>
      <c r="J223" s="10" t="s">
        <v>736</v>
      </c>
      <c r="K223" s="11" t="s">
        <v>736</v>
      </c>
      <c r="L223" s="12" t="s">
        <v>30</v>
      </c>
      <c r="M223" s="13" t="s">
        <v>22</v>
      </c>
    </row>
    <row r="224" spans="1:13" hidden="1" x14ac:dyDescent="0.25">
      <c r="A224" s="1" t="s">
        <v>778</v>
      </c>
      <c r="B224" s="2" t="s">
        <v>779</v>
      </c>
      <c r="C224" s="3">
        <v>44060.660624999997</v>
      </c>
      <c r="D224" s="4" t="s">
        <v>780</v>
      </c>
      <c r="E224" s="5" t="s">
        <v>781</v>
      </c>
      <c r="F224" s="6" t="s">
        <v>527</v>
      </c>
      <c r="G224" s="7" t="s">
        <v>253</v>
      </c>
      <c r="H224" s="8" t="s">
        <v>19</v>
      </c>
      <c r="I224" s="9" t="s">
        <v>19</v>
      </c>
      <c r="J224" s="10" t="s">
        <v>736</v>
      </c>
      <c r="K224" s="11" t="s">
        <v>736</v>
      </c>
      <c r="L224" s="12" t="s">
        <v>117</v>
      </c>
      <c r="M224" s="13" t="s">
        <v>173</v>
      </c>
    </row>
    <row r="225" spans="1:13" hidden="1" x14ac:dyDescent="0.25">
      <c r="A225" s="1" t="s">
        <v>782</v>
      </c>
      <c r="B225" s="2" t="s">
        <v>783</v>
      </c>
      <c r="C225" s="3">
        <v>43913.667291666701</v>
      </c>
      <c r="D225" s="4" t="s">
        <v>784</v>
      </c>
      <c r="E225" s="5" t="s">
        <v>785</v>
      </c>
      <c r="F225" s="6" t="s">
        <v>17</v>
      </c>
      <c r="G225" s="7" t="s">
        <v>18</v>
      </c>
      <c r="H225" s="8" t="s">
        <v>19</v>
      </c>
      <c r="I225" s="9" t="s">
        <v>19</v>
      </c>
      <c r="J225" s="10" t="s">
        <v>786</v>
      </c>
      <c r="K225" s="11" t="s">
        <v>786</v>
      </c>
      <c r="L225" s="12" t="s">
        <v>38</v>
      </c>
      <c r="M225" s="13" t="s">
        <v>22</v>
      </c>
    </row>
    <row r="226" spans="1:13" hidden="1" x14ac:dyDescent="0.25">
      <c r="A226" s="1" t="s">
        <v>790</v>
      </c>
      <c r="B226" s="2" t="s">
        <v>791</v>
      </c>
      <c r="C226" s="3">
        <v>43875.716712963003</v>
      </c>
      <c r="D226" s="4" t="s">
        <v>792</v>
      </c>
      <c r="E226" s="5" t="s">
        <v>234</v>
      </c>
      <c r="F226" s="6" t="s">
        <v>17</v>
      </c>
      <c r="G226" s="7" t="s">
        <v>235</v>
      </c>
      <c r="H226" s="8" t="s">
        <v>19</v>
      </c>
      <c r="I226" s="9" t="s">
        <v>19</v>
      </c>
      <c r="J226" s="10" t="s">
        <v>786</v>
      </c>
      <c r="K226" s="11" t="s">
        <v>786</v>
      </c>
      <c r="L226" s="12" t="s">
        <v>38</v>
      </c>
      <c r="M226" s="13" t="s">
        <v>22</v>
      </c>
    </row>
    <row r="227" spans="1:13" hidden="1" x14ac:dyDescent="0.25">
      <c r="A227" s="1" t="s">
        <v>793</v>
      </c>
      <c r="B227" s="2" t="s">
        <v>794</v>
      </c>
      <c r="C227" s="3">
        <v>44053.645046296297</v>
      </c>
      <c r="D227" s="4" t="s">
        <v>795</v>
      </c>
      <c r="E227" s="5" t="s">
        <v>796</v>
      </c>
      <c r="F227" s="6" t="s">
        <v>17</v>
      </c>
      <c r="G227" s="7" t="s">
        <v>140</v>
      </c>
      <c r="H227" s="8" t="s">
        <v>300</v>
      </c>
      <c r="I227" s="9" t="s">
        <v>19</v>
      </c>
      <c r="J227" s="10" t="s">
        <v>786</v>
      </c>
      <c r="K227" s="11" t="s">
        <v>786</v>
      </c>
      <c r="L227" s="12" t="s">
        <v>38</v>
      </c>
      <c r="M227" s="13" t="s">
        <v>22</v>
      </c>
    </row>
    <row r="228" spans="1:13" hidden="1" x14ac:dyDescent="0.25">
      <c r="A228" s="1" t="s">
        <v>797</v>
      </c>
      <c r="B228" s="2" t="s">
        <v>798</v>
      </c>
      <c r="C228" s="3">
        <v>44053.645046296297</v>
      </c>
      <c r="D228" s="4" t="s">
        <v>799</v>
      </c>
      <c r="E228" s="5" t="s">
        <v>796</v>
      </c>
      <c r="F228" s="6" t="s">
        <v>27</v>
      </c>
      <c r="G228" s="7" t="s">
        <v>140</v>
      </c>
      <c r="H228" s="8" t="s">
        <v>300</v>
      </c>
      <c r="I228" s="9" t="s">
        <v>19</v>
      </c>
      <c r="J228" s="10" t="s">
        <v>786</v>
      </c>
      <c r="K228" s="11" t="s">
        <v>786</v>
      </c>
      <c r="L228" s="12" t="s">
        <v>38</v>
      </c>
      <c r="M228" s="13" t="s">
        <v>22</v>
      </c>
    </row>
    <row r="229" spans="1:13" hidden="1" x14ac:dyDescent="0.25">
      <c r="A229" s="1" t="s">
        <v>800</v>
      </c>
      <c r="B229" s="2" t="s">
        <v>801</v>
      </c>
      <c r="C229" s="3">
        <v>43913.667291666701</v>
      </c>
      <c r="D229" s="4" t="s">
        <v>802</v>
      </c>
      <c r="E229" s="5" t="s">
        <v>803</v>
      </c>
      <c r="F229" s="6" t="s">
        <v>17</v>
      </c>
      <c r="G229" s="7" t="s">
        <v>18</v>
      </c>
      <c r="H229" s="8" t="s">
        <v>19</v>
      </c>
      <c r="I229" s="9" t="s">
        <v>19</v>
      </c>
      <c r="J229" s="10" t="s">
        <v>786</v>
      </c>
      <c r="K229" s="11" t="s">
        <v>786</v>
      </c>
      <c r="L229" s="12" t="s">
        <v>38</v>
      </c>
      <c r="M229" s="13" t="s">
        <v>22</v>
      </c>
    </row>
    <row r="230" spans="1:13" hidden="1" x14ac:dyDescent="0.25">
      <c r="A230" s="1" t="s">
        <v>804</v>
      </c>
      <c r="B230" s="2" t="s">
        <v>805</v>
      </c>
      <c r="C230" s="3">
        <v>43913.667291666701</v>
      </c>
      <c r="D230" s="4" t="s">
        <v>806</v>
      </c>
      <c r="E230" s="5" t="s">
        <v>807</v>
      </c>
      <c r="F230" s="6" t="s">
        <v>17</v>
      </c>
      <c r="G230" s="7" t="s">
        <v>18</v>
      </c>
      <c r="H230" s="8" t="s">
        <v>19</v>
      </c>
      <c r="I230" s="9" t="s">
        <v>19</v>
      </c>
      <c r="J230" s="10" t="s">
        <v>786</v>
      </c>
      <c r="K230" s="11" t="s">
        <v>786</v>
      </c>
      <c r="L230" s="12" t="s">
        <v>38</v>
      </c>
      <c r="M230" s="13" t="s">
        <v>22</v>
      </c>
    </row>
    <row r="231" spans="1:13" hidden="1" x14ac:dyDescent="0.25">
      <c r="A231" s="1" t="s">
        <v>808</v>
      </c>
      <c r="B231" s="2" t="s">
        <v>809</v>
      </c>
      <c r="C231" s="3">
        <v>43913.667291666701</v>
      </c>
      <c r="D231" s="4" t="s">
        <v>810</v>
      </c>
      <c r="E231" s="5" t="s">
        <v>811</v>
      </c>
      <c r="F231" s="6" t="s">
        <v>17</v>
      </c>
      <c r="G231" s="7" t="s">
        <v>18</v>
      </c>
      <c r="H231" s="8" t="s">
        <v>19</v>
      </c>
      <c r="I231" s="9" t="s">
        <v>19</v>
      </c>
      <c r="J231" s="10" t="s">
        <v>786</v>
      </c>
      <c r="K231" s="11" t="s">
        <v>786</v>
      </c>
      <c r="L231" s="12" t="s">
        <v>38</v>
      </c>
      <c r="M231" s="13" t="s">
        <v>22</v>
      </c>
    </row>
    <row r="232" spans="1:13" hidden="1" x14ac:dyDescent="0.25">
      <c r="A232" s="1" t="s">
        <v>812</v>
      </c>
      <c r="B232" s="2" t="s">
        <v>813</v>
      </c>
      <c r="C232" s="3">
        <v>44053.645046296297</v>
      </c>
      <c r="D232" s="4" t="s">
        <v>814</v>
      </c>
      <c r="E232" s="5" t="s">
        <v>815</v>
      </c>
      <c r="F232" s="6" t="s">
        <v>17</v>
      </c>
      <c r="G232" s="7" t="s">
        <v>140</v>
      </c>
      <c r="H232" s="8" t="s">
        <v>300</v>
      </c>
      <c r="I232" s="9" t="s">
        <v>19</v>
      </c>
      <c r="J232" s="10" t="s">
        <v>786</v>
      </c>
      <c r="K232" s="11" t="s">
        <v>786</v>
      </c>
      <c r="L232" s="12" t="s">
        <v>38</v>
      </c>
      <c r="M232" s="13" t="s">
        <v>22</v>
      </c>
    </row>
    <row r="233" spans="1:13" hidden="1" x14ac:dyDescent="0.25">
      <c r="A233" s="1" t="s">
        <v>816</v>
      </c>
      <c r="B233" s="2" t="s">
        <v>817</v>
      </c>
      <c r="C233" s="3">
        <v>44053.645046296297</v>
      </c>
      <c r="D233" s="4" t="s">
        <v>818</v>
      </c>
      <c r="E233" s="5" t="s">
        <v>815</v>
      </c>
      <c r="F233" s="6" t="s">
        <v>27</v>
      </c>
      <c r="G233" s="7" t="s">
        <v>140</v>
      </c>
      <c r="H233" s="8" t="s">
        <v>300</v>
      </c>
      <c r="I233" s="9" t="s">
        <v>19</v>
      </c>
      <c r="J233" s="10" t="s">
        <v>786</v>
      </c>
      <c r="K233" s="11" t="s">
        <v>786</v>
      </c>
      <c r="L233" s="12" t="s">
        <v>38</v>
      </c>
      <c r="M233" s="13" t="s">
        <v>22</v>
      </c>
    </row>
    <row r="234" spans="1:13" hidden="1" x14ac:dyDescent="0.25">
      <c r="A234" s="1" t="s">
        <v>819</v>
      </c>
      <c r="B234" s="2" t="s">
        <v>820</v>
      </c>
      <c r="C234" s="3">
        <v>43923.409918981502</v>
      </c>
      <c r="D234" s="4" t="s">
        <v>821</v>
      </c>
      <c r="E234" s="5" t="s">
        <v>822</v>
      </c>
      <c r="F234" s="6" t="s">
        <v>17</v>
      </c>
      <c r="G234" s="7" t="s">
        <v>253</v>
      </c>
      <c r="H234" s="8" t="s">
        <v>19</v>
      </c>
      <c r="I234" s="9" t="s">
        <v>19</v>
      </c>
      <c r="J234" s="10" t="s">
        <v>786</v>
      </c>
      <c r="K234" s="11" t="s">
        <v>786</v>
      </c>
      <c r="L234" s="12" t="s">
        <v>38</v>
      </c>
      <c r="M234" s="13" t="s">
        <v>22</v>
      </c>
    </row>
    <row r="235" spans="1:13" hidden="1" x14ac:dyDescent="0.25">
      <c r="A235" s="1" t="s">
        <v>823</v>
      </c>
      <c r="B235" s="2" t="s">
        <v>824</v>
      </c>
      <c r="C235" s="3">
        <v>43923.409918981502</v>
      </c>
      <c r="D235" s="4" t="s">
        <v>825</v>
      </c>
      <c r="E235" s="5" t="s">
        <v>252</v>
      </c>
      <c r="F235" s="6" t="s">
        <v>17</v>
      </c>
      <c r="G235" s="7" t="s">
        <v>253</v>
      </c>
      <c r="H235" s="8" t="s">
        <v>19</v>
      </c>
      <c r="I235" s="9" t="s">
        <v>19</v>
      </c>
      <c r="J235" s="10" t="s">
        <v>786</v>
      </c>
      <c r="K235" s="11" t="s">
        <v>786</v>
      </c>
      <c r="L235" s="12" t="s">
        <v>38</v>
      </c>
      <c r="M235" s="13" t="s">
        <v>22</v>
      </c>
    </row>
    <row r="236" spans="1:13" hidden="1" x14ac:dyDescent="0.25">
      <c r="A236" s="1" t="s">
        <v>826</v>
      </c>
      <c r="B236" s="2" t="s">
        <v>827</v>
      </c>
      <c r="C236" s="3">
        <v>43923.409918981502</v>
      </c>
      <c r="D236" s="4" t="s">
        <v>828</v>
      </c>
      <c r="E236" s="5" t="s">
        <v>829</v>
      </c>
      <c r="F236" s="6" t="s">
        <v>17</v>
      </c>
      <c r="G236" s="7" t="s">
        <v>253</v>
      </c>
      <c r="H236" s="8" t="s">
        <v>19</v>
      </c>
      <c r="I236" s="9" t="s">
        <v>19</v>
      </c>
      <c r="J236" s="10" t="s">
        <v>786</v>
      </c>
      <c r="K236" s="11" t="s">
        <v>786</v>
      </c>
      <c r="L236" s="12" t="s">
        <v>38</v>
      </c>
      <c r="M236" s="13" t="s">
        <v>22</v>
      </c>
    </row>
    <row r="237" spans="1:13" hidden="1" x14ac:dyDescent="0.25">
      <c r="A237" s="1" t="s">
        <v>830</v>
      </c>
      <c r="B237" s="2" t="s">
        <v>831</v>
      </c>
      <c r="C237" s="3">
        <v>43626.481122685203</v>
      </c>
      <c r="D237" s="4" t="s">
        <v>832</v>
      </c>
      <c r="E237" s="5" t="s">
        <v>833</v>
      </c>
      <c r="F237" s="6" t="s">
        <v>27</v>
      </c>
      <c r="G237" s="7" t="s">
        <v>285</v>
      </c>
      <c r="H237" s="8" t="s">
        <v>19</v>
      </c>
      <c r="I237" s="9" t="s">
        <v>19</v>
      </c>
      <c r="J237" s="10" t="s">
        <v>834</v>
      </c>
      <c r="K237" s="11" t="s">
        <v>834</v>
      </c>
      <c r="L237" s="12" t="s">
        <v>21</v>
      </c>
      <c r="M237" s="13" t="s">
        <v>105</v>
      </c>
    </row>
    <row r="238" spans="1:13" x14ac:dyDescent="0.25">
      <c r="A238" s="1" t="s">
        <v>947</v>
      </c>
      <c r="B238" s="2" t="s">
        <v>948</v>
      </c>
      <c r="C238" s="3">
        <v>43584.506527777798</v>
      </c>
      <c r="D238" s="4" t="s">
        <v>949</v>
      </c>
      <c r="E238" s="5" t="s">
        <v>950</v>
      </c>
      <c r="F238" s="6" t="s">
        <v>27</v>
      </c>
      <c r="G238" s="7" t="s">
        <v>19</v>
      </c>
      <c r="H238" s="8" t="s">
        <v>19</v>
      </c>
      <c r="I238" s="9" t="s">
        <v>28</v>
      </c>
      <c r="J238" s="10" t="s">
        <v>936</v>
      </c>
      <c r="K238" s="11" t="s">
        <v>936</v>
      </c>
      <c r="L238" s="12" t="s">
        <v>21</v>
      </c>
      <c r="M238" s="13" t="s">
        <v>22</v>
      </c>
    </row>
    <row r="239" spans="1:13" x14ac:dyDescent="0.25">
      <c r="A239" s="1" t="s">
        <v>951</v>
      </c>
      <c r="B239" s="2" t="s">
        <v>952</v>
      </c>
      <c r="C239" s="3">
        <v>43584.506527777798</v>
      </c>
      <c r="D239" s="4" t="s">
        <v>953</v>
      </c>
      <c r="E239" s="5" t="s">
        <v>954</v>
      </c>
      <c r="F239" s="6" t="s">
        <v>27</v>
      </c>
      <c r="G239" s="7" t="s">
        <v>19</v>
      </c>
      <c r="H239" s="8" t="s">
        <v>19</v>
      </c>
      <c r="I239" s="9" t="s">
        <v>28</v>
      </c>
      <c r="J239" s="10" t="s">
        <v>936</v>
      </c>
      <c r="K239" s="11" t="s">
        <v>936</v>
      </c>
      <c r="L239" s="12" t="s">
        <v>21</v>
      </c>
      <c r="M239" s="13" t="s">
        <v>22</v>
      </c>
    </row>
    <row r="240" spans="1:13" hidden="1" x14ac:dyDescent="0.25">
      <c r="A240" s="1" t="s">
        <v>835</v>
      </c>
      <c r="B240" s="2" t="s">
        <v>836</v>
      </c>
      <c r="C240" s="3">
        <v>43586.499675925901</v>
      </c>
      <c r="D240" s="4" t="s">
        <v>837</v>
      </c>
      <c r="E240" s="5" t="s">
        <v>838</v>
      </c>
      <c r="F240" s="6" t="s">
        <v>17</v>
      </c>
      <c r="G240" s="7" t="s">
        <v>89</v>
      </c>
      <c r="H240" s="8" t="s">
        <v>19</v>
      </c>
      <c r="I240" s="9" t="s">
        <v>19</v>
      </c>
      <c r="J240" s="10" t="s">
        <v>834</v>
      </c>
      <c r="K240" s="11" t="s">
        <v>834</v>
      </c>
      <c r="L240" s="12" t="s">
        <v>21</v>
      </c>
      <c r="M240" s="13" t="s">
        <v>105</v>
      </c>
    </row>
    <row r="241" spans="1:13" hidden="1" x14ac:dyDescent="0.25">
      <c r="A241" s="1" t="s">
        <v>839</v>
      </c>
      <c r="B241" s="2" t="s">
        <v>840</v>
      </c>
      <c r="C241" s="3">
        <v>43586.4995023148</v>
      </c>
      <c r="D241" s="4" t="s">
        <v>841</v>
      </c>
      <c r="E241" s="5" t="s">
        <v>16</v>
      </c>
      <c r="F241" s="6" t="s">
        <v>17</v>
      </c>
      <c r="G241" s="7" t="s">
        <v>18</v>
      </c>
      <c r="H241" s="8" t="s">
        <v>19</v>
      </c>
      <c r="I241" s="9" t="s">
        <v>19</v>
      </c>
      <c r="J241" s="10" t="s">
        <v>834</v>
      </c>
      <c r="K241" s="11" t="s">
        <v>834</v>
      </c>
      <c r="L241" s="12" t="s">
        <v>21</v>
      </c>
      <c r="M241" s="13" t="s">
        <v>22</v>
      </c>
    </row>
    <row r="242" spans="1:13" hidden="1" x14ac:dyDescent="0.25">
      <c r="A242" s="1" t="s">
        <v>850</v>
      </c>
      <c r="B242" s="2" t="s">
        <v>851</v>
      </c>
      <c r="C242" s="3">
        <v>43524.471539351798</v>
      </c>
      <c r="D242" s="4" t="s">
        <v>852</v>
      </c>
      <c r="E242" s="5" t="s">
        <v>277</v>
      </c>
      <c r="F242" s="6" t="s">
        <v>17</v>
      </c>
      <c r="G242" s="7" t="s">
        <v>110</v>
      </c>
      <c r="H242" s="8" t="s">
        <v>19</v>
      </c>
      <c r="I242" s="9" t="s">
        <v>19</v>
      </c>
      <c r="J242" s="10" t="s">
        <v>834</v>
      </c>
      <c r="K242" s="11" t="s">
        <v>834</v>
      </c>
      <c r="L242" s="12" t="s">
        <v>21</v>
      </c>
      <c r="M242" s="13" t="s">
        <v>22</v>
      </c>
    </row>
    <row r="243" spans="1:13" hidden="1" x14ac:dyDescent="0.25">
      <c r="A243" s="1" t="s">
        <v>853</v>
      </c>
      <c r="B243" s="2" t="s">
        <v>854</v>
      </c>
      <c r="C243" s="3">
        <v>43704.465752314798</v>
      </c>
      <c r="D243" s="4" t="s">
        <v>855</v>
      </c>
      <c r="E243" s="5" t="s">
        <v>856</v>
      </c>
      <c r="F243" s="6" t="s">
        <v>17</v>
      </c>
      <c r="G243" s="7" t="s">
        <v>253</v>
      </c>
      <c r="H243" s="8" t="s">
        <v>19</v>
      </c>
      <c r="I243" s="9" t="s">
        <v>19</v>
      </c>
      <c r="J243" s="10" t="s">
        <v>834</v>
      </c>
      <c r="K243" s="11" t="s">
        <v>834</v>
      </c>
      <c r="L243" s="12" t="s">
        <v>21</v>
      </c>
      <c r="M243" s="13" t="s">
        <v>105</v>
      </c>
    </row>
    <row r="244" spans="1:13" x14ac:dyDescent="0.25">
      <c r="A244" s="1" t="s">
        <v>967</v>
      </c>
      <c r="B244" s="2" t="s">
        <v>968</v>
      </c>
      <c r="C244" s="3">
        <v>44011.536226851902</v>
      </c>
      <c r="D244" s="4" t="s">
        <v>969</v>
      </c>
      <c r="E244" s="5" t="s">
        <v>970</v>
      </c>
      <c r="F244" s="6" t="s">
        <v>27</v>
      </c>
      <c r="G244" s="7" t="s">
        <v>19</v>
      </c>
      <c r="H244" s="8" t="s">
        <v>19</v>
      </c>
      <c r="I244" s="9" t="s">
        <v>28</v>
      </c>
      <c r="J244" s="10" t="s">
        <v>936</v>
      </c>
      <c r="K244" s="11" t="s">
        <v>936</v>
      </c>
      <c r="L244" s="12" t="s">
        <v>21</v>
      </c>
      <c r="M244" s="13" t="s">
        <v>22</v>
      </c>
    </row>
    <row r="245" spans="1:13" x14ac:dyDescent="0.25">
      <c r="A245" s="1" t="s">
        <v>971</v>
      </c>
      <c r="B245" s="2" t="s">
        <v>972</v>
      </c>
      <c r="C245" s="3">
        <v>44011.542094907403</v>
      </c>
      <c r="D245" s="4" t="s">
        <v>973</v>
      </c>
      <c r="E245" s="5" t="s">
        <v>974</v>
      </c>
      <c r="F245" s="6" t="s">
        <v>27</v>
      </c>
      <c r="G245" s="7" t="s">
        <v>19</v>
      </c>
      <c r="H245" s="8" t="s">
        <v>19</v>
      </c>
      <c r="I245" s="9" t="s">
        <v>28</v>
      </c>
      <c r="J245" s="10" t="s">
        <v>936</v>
      </c>
      <c r="K245" s="11" t="s">
        <v>936</v>
      </c>
      <c r="L245" s="12" t="s">
        <v>21</v>
      </c>
      <c r="M245" s="13" t="s">
        <v>22</v>
      </c>
    </row>
    <row r="246" spans="1:13" x14ac:dyDescent="0.25">
      <c r="A246" s="1" t="s">
        <v>975</v>
      </c>
      <c r="B246" s="2" t="s">
        <v>976</v>
      </c>
      <c r="C246" s="3">
        <v>44011.544745370396</v>
      </c>
      <c r="D246" s="4" t="s">
        <v>977</v>
      </c>
      <c r="E246" s="5" t="s">
        <v>978</v>
      </c>
      <c r="F246" s="6" t="s">
        <v>27</v>
      </c>
      <c r="G246" s="7" t="s">
        <v>19</v>
      </c>
      <c r="H246" s="8" t="s">
        <v>19</v>
      </c>
      <c r="I246" s="9" t="s">
        <v>80</v>
      </c>
      <c r="J246" s="10" t="s">
        <v>936</v>
      </c>
      <c r="K246" s="11" t="s">
        <v>936</v>
      </c>
      <c r="L246" s="12" t="s">
        <v>21</v>
      </c>
      <c r="M246" s="13" t="s">
        <v>105</v>
      </c>
    </row>
    <row r="247" spans="1:13" x14ac:dyDescent="0.25">
      <c r="A247" s="1" t="s">
        <v>979</v>
      </c>
      <c r="B247" s="2" t="s">
        <v>980</v>
      </c>
      <c r="C247" s="3">
        <v>44011.545497685198</v>
      </c>
      <c r="D247" s="4" t="s">
        <v>981</v>
      </c>
      <c r="E247" s="5" t="s">
        <v>982</v>
      </c>
      <c r="F247" s="6" t="s">
        <v>27</v>
      </c>
      <c r="G247" s="7" t="s">
        <v>19</v>
      </c>
      <c r="H247" s="8" t="s">
        <v>19</v>
      </c>
      <c r="I247" s="9" t="s">
        <v>80</v>
      </c>
      <c r="J247" s="10" t="s">
        <v>936</v>
      </c>
      <c r="K247" s="11" t="s">
        <v>936</v>
      </c>
      <c r="L247" s="12" t="s">
        <v>21</v>
      </c>
      <c r="M247" s="13" t="s">
        <v>105</v>
      </c>
    </row>
    <row r="248" spans="1:13" hidden="1" x14ac:dyDescent="0.25">
      <c r="A248" s="1" t="s">
        <v>857</v>
      </c>
      <c r="B248" s="2" t="s">
        <v>858</v>
      </c>
      <c r="C248" s="3">
        <v>43579.653773148202</v>
      </c>
      <c r="D248" s="4" t="s">
        <v>859</v>
      </c>
      <c r="E248" s="5" t="s">
        <v>284</v>
      </c>
      <c r="F248" s="6" t="s">
        <v>17</v>
      </c>
      <c r="G248" s="7" t="s">
        <v>285</v>
      </c>
      <c r="H248" s="8" t="s">
        <v>19</v>
      </c>
      <c r="I248" s="9" t="s">
        <v>19</v>
      </c>
      <c r="J248" s="10" t="s">
        <v>834</v>
      </c>
      <c r="K248" s="11" t="s">
        <v>834</v>
      </c>
      <c r="L248" s="12" t="s">
        <v>21</v>
      </c>
      <c r="M248" s="13" t="s">
        <v>22</v>
      </c>
    </row>
    <row r="249" spans="1:13" hidden="1" x14ac:dyDescent="0.25">
      <c r="A249" s="1" t="s">
        <v>860</v>
      </c>
      <c r="B249" s="2" t="s">
        <v>861</v>
      </c>
      <c r="C249" s="3">
        <v>43542.416967592602</v>
      </c>
      <c r="D249" s="4" t="s">
        <v>862</v>
      </c>
      <c r="E249" s="5" t="s">
        <v>284</v>
      </c>
      <c r="F249" s="6" t="s">
        <v>27</v>
      </c>
      <c r="G249" s="7" t="s">
        <v>285</v>
      </c>
      <c r="H249" s="8" t="s">
        <v>19</v>
      </c>
      <c r="I249" s="9" t="s">
        <v>19</v>
      </c>
      <c r="J249" s="10" t="s">
        <v>834</v>
      </c>
      <c r="K249" s="11" t="s">
        <v>834</v>
      </c>
      <c r="L249" s="12" t="s">
        <v>21</v>
      </c>
      <c r="M249" s="13" t="s">
        <v>22</v>
      </c>
    </row>
    <row r="250" spans="1:13" hidden="1" x14ac:dyDescent="0.25">
      <c r="A250" s="1" t="s">
        <v>863</v>
      </c>
      <c r="B250" s="2" t="s">
        <v>864</v>
      </c>
      <c r="C250" s="3">
        <v>43579.654050925899</v>
      </c>
      <c r="D250" s="4" t="s">
        <v>865</v>
      </c>
      <c r="E250" s="5" t="s">
        <v>284</v>
      </c>
      <c r="F250" s="6" t="s">
        <v>116</v>
      </c>
      <c r="G250" s="7" t="s">
        <v>285</v>
      </c>
      <c r="H250" s="8" t="s">
        <v>19</v>
      </c>
      <c r="I250" s="9" t="s">
        <v>19</v>
      </c>
      <c r="J250" s="10" t="s">
        <v>834</v>
      </c>
      <c r="K250" s="11" t="s">
        <v>834</v>
      </c>
      <c r="L250" s="12" t="s">
        <v>21</v>
      </c>
      <c r="M250" s="13" t="s">
        <v>22</v>
      </c>
    </row>
    <row r="251" spans="1:13" hidden="1" x14ac:dyDescent="0.25">
      <c r="A251" s="1" t="s">
        <v>866</v>
      </c>
      <c r="B251" s="2" t="s">
        <v>867</v>
      </c>
      <c r="C251" s="3">
        <v>44039.648113425901</v>
      </c>
      <c r="D251" s="4" t="s">
        <v>868</v>
      </c>
      <c r="E251" s="5" t="s">
        <v>289</v>
      </c>
      <c r="F251" s="6" t="s">
        <v>17</v>
      </c>
      <c r="G251" s="7" t="s">
        <v>155</v>
      </c>
      <c r="H251" s="8" t="s">
        <v>19</v>
      </c>
      <c r="I251" s="9" t="s">
        <v>19</v>
      </c>
      <c r="J251" s="10" t="s">
        <v>834</v>
      </c>
      <c r="K251" s="11" t="s">
        <v>834</v>
      </c>
      <c r="L251" s="12" t="s">
        <v>21</v>
      </c>
      <c r="M251" s="13" t="s">
        <v>22</v>
      </c>
    </row>
    <row r="252" spans="1:13" hidden="1" x14ac:dyDescent="0.25">
      <c r="A252" s="1" t="s">
        <v>869</v>
      </c>
      <c r="B252" s="2" t="s">
        <v>870</v>
      </c>
      <c r="C252" s="3">
        <v>43586.499675925901</v>
      </c>
      <c r="D252" s="4" t="s">
        <v>871</v>
      </c>
      <c r="E252" s="5" t="s">
        <v>872</v>
      </c>
      <c r="F252" s="6" t="s">
        <v>17</v>
      </c>
      <c r="G252" s="7" t="s">
        <v>89</v>
      </c>
      <c r="H252" s="8" t="s">
        <v>19</v>
      </c>
      <c r="I252" s="9" t="s">
        <v>19</v>
      </c>
      <c r="J252" s="10" t="s">
        <v>834</v>
      </c>
      <c r="K252" s="11" t="s">
        <v>834</v>
      </c>
      <c r="L252" s="12" t="s">
        <v>21</v>
      </c>
      <c r="M252" s="13" t="s">
        <v>105</v>
      </c>
    </row>
    <row r="253" spans="1:13" hidden="1" x14ac:dyDescent="0.25">
      <c r="A253" s="1" t="s">
        <v>883</v>
      </c>
      <c r="B253" s="2" t="s">
        <v>884</v>
      </c>
      <c r="C253" s="3">
        <v>43586.499675925901</v>
      </c>
      <c r="D253" s="4" t="s">
        <v>885</v>
      </c>
      <c r="E253" s="5" t="s">
        <v>886</v>
      </c>
      <c r="F253" s="6" t="s">
        <v>27</v>
      </c>
      <c r="G253" s="7" t="s">
        <v>89</v>
      </c>
      <c r="H253" s="8" t="s">
        <v>19</v>
      </c>
      <c r="I253" s="9" t="s">
        <v>19</v>
      </c>
      <c r="J253" s="10" t="s">
        <v>834</v>
      </c>
      <c r="K253" s="11" t="s">
        <v>834</v>
      </c>
      <c r="L253" s="12" t="s">
        <v>104</v>
      </c>
      <c r="M253" s="13" t="s">
        <v>105</v>
      </c>
    </row>
    <row r="254" spans="1:13" hidden="1" x14ac:dyDescent="0.25">
      <c r="A254" s="1" t="s">
        <v>887</v>
      </c>
      <c r="B254" s="2" t="s">
        <v>888</v>
      </c>
      <c r="C254" s="3">
        <v>43766.595706018503</v>
      </c>
      <c r="D254" s="4" t="s">
        <v>889</v>
      </c>
      <c r="E254" s="5" t="s">
        <v>890</v>
      </c>
      <c r="F254" s="6" t="s">
        <v>17</v>
      </c>
      <c r="G254" s="7" t="s">
        <v>253</v>
      </c>
      <c r="H254" s="8" t="s">
        <v>19</v>
      </c>
      <c r="I254" s="9" t="s">
        <v>19</v>
      </c>
      <c r="J254" s="10" t="s">
        <v>834</v>
      </c>
      <c r="K254" s="11" t="s">
        <v>834</v>
      </c>
      <c r="L254" s="12" t="s">
        <v>111</v>
      </c>
      <c r="M254" s="13" t="s">
        <v>22</v>
      </c>
    </row>
    <row r="255" spans="1:13" hidden="1" x14ac:dyDescent="0.25">
      <c r="A255" s="1" t="s">
        <v>891</v>
      </c>
      <c r="B255" s="2" t="s">
        <v>892</v>
      </c>
      <c r="C255" s="3">
        <v>43944.560775462996</v>
      </c>
      <c r="D255" s="4" t="s">
        <v>893</v>
      </c>
      <c r="E255" s="5" t="s">
        <v>88</v>
      </c>
      <c r="F255" s="6" t="s">
        <v>17</v>
      </c>
      <c r="G255" s="7" t="s">
        <v>89</v>
      </c>
      <c r="H255" s="8" t="s">
        <v>19</v>
      </c>
      <c r="I255" s="9" t="s">
        <v>19</v>
      </c>
      <c r="J255" s="10" t="s">
        <v>834</v>
      </c>
      <c r="K255" s="11" t="s">
        <v>834</v>
      </c>
      <c r="L255" s="12" t="s">
        <v>111</v>
      </c>
      <c r="M255" s="13" t="s">
        <v>22</v>
      </c>
    </row>
    <row r="256" spans="1:13" hidden="1" x14ac:dyDescent="0.25">
      <c r="A256" s="1" t="s">
        <v>894</v>
      </c>
      <c r="B256" s="2" t="s">
        <v>895</v>
      </c>
      <c r="C256" s="3">
        <v>43707.500787037003</v>
      </c>
      <c r="D256" s="4" t="s">
        <v>896</v>
      </c>
      <c r="E256" s="5" t="s">
        <v>88</v>
      </c>
      <c r="F256" s="6" t="s">
        <v>27</v>
      </c>
      <c r="G256" s="7" t="s">
        <v>89</v>
      </c>
      <c r="H256" s="8" t="s">
        <v>19</v>
      </c>
      <c r="I256" s="9" t="s">
        <v>19</v>
      </c>
      <c r="J256" s="10" t="s">
        <v>834</v>
      </c>
      <c r="K256" s="11" t="s">
        <v>834</v>
      </c>
      <c r="L256" s="12" t="s">
        <v>111</v>
      </c>
      <c r="M256" s="13" t="s">
        <v>22</v>
      </c>
    </row>
    <row r="257" spans="1:13" hidden="1" x14ac:dyDescent="0.25">
      <c r="A257" s="1" t="s">
        <v>897</v>
      </c>
      <c r="B257" s="2" t="s">
        <v>898</v>
      </c>
      <c r="C257" s="3">
        <v>44036.771539351903</v>
      </c>
      <c r="D257" s="4" t="s">
        <v>899</v>
      </c>
      <c r="E257" s="5" t="s">
        <v>289</v>
      </c>
      <c r="F257" s="6" t="s">
        <v>27</v>
      </c>
      <c r="G257" s="7" t="s">
        <v>155</v>
      </c>
      <c r="H257" s="8" t="s">
        <v>19</v>
      </c>
      <c r="I257" s="9" t="s">
        <v>19</v>
      </c>
      <c r="J257" s="10" t="s">
        <v>834</v>
      </c>
      <c r="K257" s="11" t="s">
        <v>834</v>
      </c>
      <c r="L257" s="12" t="s">
        <v>111</v>
      </c>
      <c r="M257" s="13" t="s">
        <v>22</v>
      </c>
    </row>
    <row r="258" spans="1:13" hidden="1" x14ac:dyDescent="0.25">
      <c r="A258" s="1" t="s">
        <v>900</v>
      </c>
      <c r="B258" s="2" t="s">
        <v>901</v>
      </c>
      <c r="C258" s="3">
        <v>43608.395127314798</v>
      </c>
      <c r="D258" s="4" t="s">
        <v>902</v>
      </c>
      <c r="E258" s="5" t="s">
        <v>109</v>
      </c>
      <c r="F258" s="6" t="s">
        <v>17</v>
      </c>
      <c r="G258" s="7" t="s">
        <v>110</v>
      </c>
      <c r="H258" s="8" t="s">
        <v>19</v>
      </c>
      <c r="I258" s="9" t="s">
        <v>19</v>
      </c>
      <c r="J258" s="10" t="s">
        <v>834</v>
      </c>
      <c r="K258" s="11" t="s">
        <v>834</v>
      </c>
      <c r="L258" s="12" t="s">
        <v>30</v>
      </c>
      <c r="M258" s="13" t="s">
        <v>22</v>
      </c>
    </row>
    <row r="259" spans="1:13" hidden="1" x14ac:dyDescent="0.25">
      <c r="A259" s="1" t="s">
        <v>903</v>
      </c>
      <c r="B259" s="2" t="s">
        <v>904</v>
      </c>
      <c r="C259" s="3">
        <v>43608.395127314798</v>
      </c>
      <c r="D259" s="4" t="s">
        <v>905</v>
      </c>
      <c r="E259" s="5" t="s">
        <v>109</v>
      </c>
      <c r="F259" s="6" t="s">
        <v>116</v>
      </c>
      <c r="G259" s="7" t="s">
        <v>110</v>
      </c>
      <c r="H259" s="8" t="s">
        <v>19</v>
      </c>
      <c r="I259" s="9" t="s">
        <v>19</v>
      </c>
      <c r="J259" s="10" t="s">
        <v>834</v>
      </c>
      <c r="K259" s="11" t="s">
        <v>834</v>
      </c>
      <c r="L259" s="12" t="s">
        <v>46</v>
      </c>
      <c r="M259" s="13" t="s">
        <v>22</v>
      </c>
    </row>
    <row r="260" spans="1:13" hidden="1" x14ac:dyDescent="0.25">
      <c r="A260" s="1" t="s">
        <v>906</v>
      </c>
      <c r="B260" s="2" t="s">
        <v>907</v>
      </c>
      <c r="C260" s="3">
        <v>44036.771539351903</v>
      </c>
      <c r="D260" s="4" t="s">
        <v>908</v>
      </c>
      <c r="E260" s="5" t="s">
        <v>289</v>
      </c>
      <c r="F260" s="6" t="s">
        <v>116</v>
      </c>
      <c r="G260" s="7" t="s">
        <v>155</v>
      </c>
      <c r="H260" s="8" t="s">
        <v>19</v>
      </c>
      <c r="I260" s="9" t="s">
        <v>19</v>
      </c>
      <c r="J260" s="10" t="s">
        <v>834</v>
      </c>
      <c r="K260" s="11" t="s">
        <v>834</v>
      </c>
      <c r="L260" s="12" t="s">
        <v>30</v>
      </c>
      <c r="M260" s="13" t="s">
        <v>22</v>
      </c>
    </row>
    <row r="261" spans="1:13" hidden="1" x14ac:dyDescent="0.25">
      <c r="A261" s="1" t="s">
        <v>909</v>
      </c>
      <c r="B261" s="2" t="s">
        <v>910</v>
      </c>
      <c r="C261" s="3">
        <v>43859.597303240698</v>
      </c>
      <c r="D261" s="4" t="s">
        <v>911</v>
      </c>
      <c r="E261" s="5" t="s">
        <v>762</v>
      </c>
      <c r="F261" s="6" t="s">
        <v>17</v>
      </c>
      <c r="G261" s="7" t="s">
        <v>285</v>
      </c>
      <c r="H261" s="8" t="s">
        <v>19</v>
      </c>
      <c r="I261" s="9" t="s">
        <v>19</v>
      </c>
      <c r="J261" s="10" t="s">
        <v>834</v>
      </c>
      <c r="K261" s="11" t="s">
        <v>834</v>
      </c>
      <c r="L261" s="12" t="s">
        <v>46</v>
      </c>
      <c r="M261" s="13" t="s">
        <v>22</v>
      </c>
    </row>
    <row r="262" spans="1:13" hidden="1" x14ac:dyDescent="0.25">
      <c r="A262" s="1" t="s">
        <v>912</v>
      </c>
      <c r="B262" s="2" t="s">
        <v>913</v>
      </c>
      <c r="C262" s="3">
        <v>43775.6171412037</v>
      </c>
      <c r="D262" s="4" t="s">
        <v>914</v>
      </c>
      <c r="E262" s="5" t="s">
        <v>915</v>
      </c>
      <c r="F262" s="6" t="s">
        <v>17</v>
      </c>
      <c r="G262" s="7" t="s">
        <v>155</v>
      </c>
      <c r="H262" s="8" t="s">
        <v>19</v>
      </c>
      <c r="I262" s="9" t="s">
        <v>19</v>
      </c>
      <c r="J262" s="10" t="s">
        <v>834</v>
      </c>
      <c r="K262" s="11" t="s">
        <v>834</v>
      </c>
      <c r="L262" s="12" t="s">
        <v>46</v>
      </c>
      <c r="M262" s="13" t="s">
        <v>22</v>
      </c>
    </row>
    <row r="263" spans="1:13" hidden="1" x14ac:dyDescent="0.25">
      <c r="A263" s="1" t="s">
        <v>916</v>
      </c>
      <c r="B263" s="2" t="s">
        <v>917</v>
      </c>
      <c r="C263" s="3">
        <v>44007.394722222198</v>
      </c>
      <c r="D263" s="4" t="s">
        <v>918</v>
      </c>
      <c r="E263" s="5" t="s">
        <v>915</v>
      </c>
      <c r="F263" s="6" t="s">
        <v>116</v>
      </c>
      <c r="G263" s="7" t="s">
        <v>155</v>
      </c>
      <c r="H263" s="8" t="s">
        <v>19</v>
      </c>
      <c r="I263" s="9" t="s">
        <v>19</v>
      </c>
      <c r="J263" s="10" t="s">
        <v>834</v>
      </c>
      <c r="K263" s="11" t="s">
        <v>834</v>
      </c>
      <c r="L263" s="12" t="s">
        <v>46</v>
      </c>
      <c r="M263" s="13" t="s">
        <v>22</v>
      </c>
    </row>
    <row r="264" spans="1:13" hidden="1" x14ac:dyDescent="0.25">
      <c r="A264" s="1" t="s">
        <v>919</v>
      </c>
      <c r="B264" s="2" t="s">
        <v>920</v>
      </c>
      <c r="C264" s="3">
        <v>44063.612280092602</v>
      </c>
      <c r="D264" s="4" t="s">
        <v>921</v>
      </c>
      <c r="E264" s="5" t="s">
        <v>922</v>
      </c>
      <c r="F264" s="6" t="s">
        <v>17</v>
      </c>
      <c r="G264" s="7" t="s">
        <v>43</v>
      </c>
      <c r="H264" s="8" t="s">
        <v>51</v>
      </c>
      <c r="I264" s="9" t="s">
        <v>19</v>
      </c>
      <c r="J264" s="10" t="s">
        <v>834</v>
      </c>
      <c r="K264" s="11" t="s">
        <v>834</v>
      </c>
      <c r="L264" s="12" t="s">
        <v>543</v>
      </c>
      <c r="M264" s="13" t="s">
        <v>173</v>
      </c>
    </row>
    <row r="265" spans="1:13" hidden="1" x14ac:dyDescent="0.25">
      <c r="A265" s="1" t="s">
        <v>923</v>
      </c>
      <c r="B265" s="2" t="s">
        <v>924</v>
      </c>
      <c r="C265" s="3">
        <v>44063.612210648098</v>
      </c>
      <c r="D265" s="4" t="s">
        <v>925</v>
      </c>
      <c r="E265" s="5" t="s">
        <v>150</v>
      </c>
      <c r="F265" s="6" t="s">
        <v>17</v>
      </c>
      <c r="G265" s="7" t="s">
        <v>43</v>
      </c>
      <c r="H265" s="8" t="s">
        <v>51</v>
      </c>
      <c r="I265" s="9" t="s">
        <v>19</v>
      </c>
      <c r="J265" s="10" t="s">
        <v>834</v>
      </c>
      <c r="K265" s="11" t="s">
        <v>834</v>
      </c>
      <c r="L265" s="12" t="s">
        <v>543</v>
      </c>
      <c r="M265" s="13" t="s">
        <v>173</v>
      </c>
    </row>
    <row r="266" spans="1:13" hidden="1" x14ac:dyDescent="0.25">
      <c r="A266" s="1" t="s">
        <v>926</v>
      </c>
      <c r="B266" s="2" t="s">
        <v>927</v>
      </c>
      <c r="C266" s="3">
        <v>43957.357280092598</v>
      </c>
      <c r="D266" s="4" t="s">
        <v>928</v>
      </c>
      <c r="E266" s="5" t="s">
        <v>929</v>
      </c>
      <c r="F266" s="6" t="s">
        <v>17</v>
      </c>
      <c r="G266" s="7" t="s">
        <v>64</v>
      </c>
      <c r="H266" s="8" t="s">
        <v>71</v>
      </c>
      <c r="I266" s="9" t="s">
        <v>19</v>
      </c>
      <c r="J266" s="10" t="s">
        <v>930</v>
      </c>
      <c r="K266" s="11" t="s">
        <v>931</v>
      </c>
      <c r="L266" s="12" t="s">
        <v>21</v>
      </c>
      <c r="M266" s="13" t="s">
        <v>22</v>
      </c>
    </row>
    <row r="267" spans="1:13" x14ac:dyDescent="0.25">
      <c r="A267" s="1" t="s">
        <v>1053</v>
      </c>
      <c r="B267" s="2" t="s">
        <v>1054</v>
      </c>
      <c r="C267" s="3">
        <v>43746.639618055597</v>
      </c>
      <c r="D267" s="4" t="s">
        <v>1055</v>
      </c>
      <c r="E267" s="5" t="s">
        <v>1056</v>
      </c>
      <c r="F267" s="6" t="s">
        <v>27</v>
      </c>
      <c r="G267" s="7" t="s">
        <v>19</v>
      </c>
      <c r="H267" s="8" t="s">
        <v>19</v>
      </c>
      <c r="I267" s="9" t="s">
        <v>28</v>
      </c>
      <c r="J267" s="10" t="s">
        <v>1022</v>
      </c>
      <c r="K267" s="11" t="s">
        <v>1022</v>
      </c>
      <c r="L267" s="12" t="s">
        <v>30</v>
      </c>
      <c r="M267" s="13" t="s">
        <v>22</v>
      </c>
    </row>
    <row r="268" spans="1:13" x14ac:dyDescent="0.25">
      <c r="A268" s="1" t="s">
        <v>1057</v>
      </c>
      <c r="B268" s="2" t="s">
        <v>1058</v>
      </c>
      <c r="C268" s="3">
        <v>43740.407835648097</v>
      </c>
      <c r="D268" s="4" t="s">
        <v>1059</v>
      </c>
      <c r="E268" s="5" t="s">
        <v>1060</v>
      </c>
      <c r="F268" s="6" t="s">
        <v>27</v>
      </c>
      <c r="G268" s="7" t="s">
        <v>19</v>
      </c>
      <c r="H268" s="8" t="s">
        <v>19</v>
      </c>
      <c r="I268" s="9" t="s">
        <v>28</v>
      </c>
      <c r="J268" s="10" t="s">
        <v>1022</v>
      </c>
      <c r="K268" s="11" t="s">
        <v>1022</v>
      </c>
      <c r="L268" s="12" t="s">
        <v>30</v>
      </c>
      <c r="M268" s="13" t="s">
        <v>22</v>
      </c>
    </row>
    <row r="269" spans="1:13" x14ac:dyDescent="0.25">
      <c r="A269" s="1" t="s">
        <v>1061</v>
      </c>
      <c r="B269" s="2" t="s">
        <v>1062</v>
      </c>
      <c r="C269" s="3">
        <v>44014.666631944398</v>
      </c>
      <c r="D269" s="4" t="s">
        <v>1063</v>
      </c>
      <c r="E269" s="5" t="s">
        <v>1064</v>
      </c>
      <c r="F269" s="6" t="s">
        <v>27</v>
      </c>
      <c r="G269" s="7" t="s">
        <v>19</v>
      </c>
      <c r="H269" s="8" t="s">
        <v>19</v>
      </c>
      <c r="I269" s="9" t="s">
        <v>28</v>
      </c>
      <c r="J269" s="10" t="s">
        <v>1022</v>
      </c>
      <c r="K269" s="11" t="s">
        <v>1022</v>
      </c>
      <c r="L269" s="12" t="s">
        <v>30</v>
      </c>
      <c r="M269" s="13" t="s">
        <v>105</v>
      </c>
    </row>
    <row r="270" spans="1:13" x14ac:dyDescent="0.25">
      <c r="A270" s="1" t="s">
        <v>1065</v>
      </c>
      <c r="B270" s="2" t="s">
        <v>1066</v>
      </c>
      <c r="C270" s="3">
        <v>43734.667141203703</v>
      </c>
      <c r="D270" s="4" t="s">
        <v>1067</v>
      </c>
      <c r="E270" s="5" t="s">
        <v>1068</v>
      </c>
      <c r="F270" s="6" t="s">
        <v>27</v>
      </c>
      <c r="G270" s="7" t="s">
        <v>19</v>
      </c>
      <c r="H270" s="8" t="s">
        <v>19</v>
      </c>
      <c r="I270" s="9" t="s">
        <v>28</v>
      </c>
      <c r="J270" s="10" t="s">
        <v>1022</v>
      </c>
      <c r="K270" s="11" t="s">
        <v>1022</v>
      </c>
      <c r="L270" s="12" t="s">
        <v>30</v>
      </c>
      <c r="M270" s="13" t="s">
        <v>22</v>
      </c>
    </row>
    <row r="271" spans="1:13" x14ac:dyDescent="0.25">
      <c r="A271" s="1" t="s">
        <v>1069</v>
      </c>
      <c r="B271" s="2" t="s">
        <v>1070</v>
      </c>
      <c r="C271" s="3">
        <v>44015.734166666698</v>
      </c>
      <c r="D271" s="4" t="s">
        <v>1071</v>
      </c>
      <c r="E271" s="5" t="s">
        <v>1072</v>
      </c>
      <c r="F271" s="6" t="s">
        <v>27</v>
      </c>
      <c r="G271" s="7" t="s">
        <v>19</v>
      </c>
      <c r="H271" s="8" t="s">
        <v>19</v>
      </c>
      <c r="I271" s="9" t="s">
        <v>28</v>
      </c>
      <c r="J271" s="10" t="s">
        <v>1022</v>
      </c>
      <c r="K271" s="11" t="s">
        <v>1022</v>
      </c>
      <c r="L271" s="12" t="s">
        <v>46</v>
      </c>
      <c r="M271" s="13" t="s">
        <v>22</v>
      </c>
    </row>
    <row r="272" spans="1:13" x14ac:dyDescent="0.25">
      <c r="A272" s="1" t="s">
        <v>1073</v>
      </c>
      <c r="B272" s="2" t="s">
        <v>1074</v>
      </c>
      <c r="C272" s="3">
        <v>44015.735011574099</v>
      </c>
      <c r="D272" s="4" t="s">
        <v>1075</v>
      </c>
      <c r="E272" s="5" t="s">
        <v>1076</v>
      </c>
      <c r="F272" s="6" t="s">
        <v>27</v>
      </c>
      <c r="G272" s="7" t="s">
        <v>19</v>
      </c>
      <c r="H272" s="8" t="s">
        <v>19</v>
      </c>
      <c r="I272" s="9" t="s">
        <v>28</v>
      </c>
      <c r="J272" s="10" t="s">
        <v>1022</v>
      </c>
      <c r="K272" s="11" t="s">
        <v>1022</v>
      </c>
      <c r="L272" s="12" t="s">
        <v>46</v>
      </c>
      <c r="M272" s="13" t="s">
        <v>22</v>
      </c>
    </row>
    <row r="273" spans="1:13" hidden="1" x14ac:dyDescent="0.25">
      <c r="A273" s="1" t="s">
        <v>932</v>
      </c>
      <c r="B273" s="2" t="s">
        <v>933</v>
      </c>
      <c r="C273" s="3">
        <v>44014.451157407399</v>
      </c>
      <c r="D273" s="4" t="s">
        <v>934</v>
      </c>
      <c r="E273" s="5" t="s">
        <v>935</v>
      </c>
      <c r="F273" s="6" t="s">
        <v>17</v>
      </c>
      <c r="G273" s="7" t="s">
        <v>89</v>
      </c>
      <c r="H273" s="8" t="s">
        <v>19</v>
      </c>
      <c r="I273" s="9" t="s">
        <v>19</v>
      </c>
      <c r="J273" s="10" t="s">
        <v>936</v>
      </c>
      <c r="K273" s="11" t="s">
        <v>936</v>
      </c>
      <c r="L273" s="12" t="s">
        <v>21</v>
      </c>
      <c r="M273" s="13" t="s">
        <v>105</v>
      </c>
    </row>
    <row r="274" spans="1:13" hidden="1" x14ac:dyDescent="0.25">
      <c r="A274" s="1" t="s">
        <v>937</v>
      </c>
      <c r="B274" s="2" t="s">
        <v>938</v>
      </c>
      <c r="C274" s="3">
        <v>43572.599224537</v>
      </c>
      <c r="D274" s="4" t="s">
        <v>939</v>
      </c>
      <c r="E274" s="5" t="s">
        <v>935</v>
      </c>
      <c r="F274" s="6" t="s">
        <v>27</v>
      </c>
      <c r="G274" s="7" t="s">
        <v>89</v>
      </c>
      <c r="H274" s="8" t="s">
        <v>19</v>
      </c>
      <c r="I274" s="9" t="s">
        <v>19</v>
      </c>
      <c r="J274" s="10" t="s">
        <v>936</v>
      </c>
      <c r="K274" s="11" t="s">
        <v>936</v>
      </c>
      <c r="L274" s="12" t="s">
        <v>21</v>
      </c>
      <c r="M274" s="13" t="s">
        <v>105</v>
      </c>
    </row>
    <row r="275" spans="1:13" hidden="1" x14ac:dyDescent="0.25">
      <c r="A275" s="1" t="s">
        <v>940</v>
      </c>
      <c r="B275" s="2" t="s">
        <v>941</v>
      </c>
      <c r="C275" s="3">
        <v>43369.683819444399</v>
      </c>
      <c r="D275" s="4" t="s">
        <v>942</v>
      </c>
      <c r="E275" s="5" t="s">
        <v>943</v>
      </c>
      <c r="F275" s="6" t="s">
        <v>17</v>
      </c>
      <c r="G275" s="7" t="s">
        <v>285</v>
      </c>
      <c r="H275" s="8" t="s">
        <v>19</v>
      </c>
      <c r="I275" s="9" t="s">
        <v>19</v>
      </c>
      <c r="J275" s="10" t="s">
        <v>936</v>
      </c>
      <c r="K275" s="11" t="s">
        <v>936</v>
      </c>
      <c r="L275" s="12" t="s">
        <v>21</v>
      </c>
      <c r="M275" s="13" t="s">
        <v>22</v>
      </c>
    </row>
    <row r="276" spans="1:13" hidden="1" x14ac:dyDescent="0.25">
      <c r="A276" s="1" t="s">
        <v>944</v>
      </c>
      <c r="B276" s="2" t="s">
        <v>945</v>
      </c>
      <c r="C276" s="3">
        <v>43369.690763888902</v>
      </c>
      <c r="D276" s="4" t="s">
        <v>946</v>
      </c>
      <c r="E276" s="5" t="s">
        <v>386</v>
      </c>
      <c r="F276" s="6" t="s">
        <v>17</v>
      </c>
      <c r="G276" s="7" t="s">
        <v>155</v>
      </c>
      <c r="H276" s="8" t="s">
        <v>19</v>
      </c>
      <c r="I276" s="9" t="s">
        <v>19</v>
      </c>
      <c r="J276" s="10" t="s">
        <v>936</v>
      </c>
      <c r="K276" s="11" t="s">
        <v>936</v>
      </c>
      <c r="L276" s="12" t="s">
        <v>21</v>
      </c>
      <c r="M276" s="13" t="s">
        <v>22</v>
      </c>
    </row>
    <row r="277" spans="1:13" hidden="1" x14ac:dyDescent="0.25">
      <c r="A277" s="1" t="s">
        <v>955</v>
      </c>
      <c r="B277" s="2" t="s">
        <v>956</v>
      </c>
      <c r="C277" s="3">
        <v>43369.683657407397</v>
      </c>
      <c r="D277" s="4" t="s">
        <v>957</v>
      </c>
      <c r="E277" s="5" t="s">
        <v>284</v>
      </c>
      <c r="F277" s="6" t="s">
        <v>17</v>
      </c>
      <c r="G277" s="7" t="s">
        <v>285</v>
      </c>
      <c r="H277" s="8" t="s">
        <v>19</v>
      </c>
      <c r="I277" s="9" t="s">
        <v>19</v>
      </c>
      <c r="J277" s="10" t="s">
        <v>936</v>
      </c>
      <c r="K277" s="11" t="s">
        <v>936</v>
      </c>
      <c r="L277" s="12" t="s">
        <v>21</v>
      </c>
      <c r="M277" s="13" t="s">
        <v>22</v>
      </c>
    </row>
    <row r="278" spans="1:13" hidden="1" x14ac:dyDescent="0.25">
      <c r="A278" s="1" t="s">
        <v>958</v>
      </c>
      <c r="B278" s="2" t="s">
        <v>959</v>
      </c>
      <c r="C278" s="3">
        <v>43655.489386574103</v>
      </c>
      <c r="D278" s="4" t="s">
        <v>960</v>
      </c>
      <c r="E278" s="5" t="s">
        <v>284</v>
      </c>
      <c r="F278" s="6" t="s">
        <v>27</v>
      </c>
      <c r="G278" s="7" t="s">
        <v>285</v>
      </c>
      <c r="H278" s="8" t="s">
        <v>19</v>
      </c>
      <c r="I278" s="9" t="s">
        <v>19</v>
      </c>
      <c r="J278" s="10" t="s">
        <v>936</v>
      </c>
      <c r="K278" s="11" t="s">
        <v>936</v>
      </c>
      <c r="L278" s="12" t="s">
        <v>21</v>
      </c>
      <c r="M278" s="13" t="s">
        <v>105</v>
      </c>
    </row>
    <row r="279" spans="1:13" hidden="1" x14ac:dyDescent="0.25">
      <c r="A279" s="1" t="s">
        <v>961</v>
      </c>
      <c r="B279" s="2" t="s">
        <v>962</v>
      </c>
      <c r="C279" s="3">
        <v>43360.496620370403</v>
      </c>
      <c r="D279" s="4" t="s">
        <v>963</v>
      </c>
      <c r="E279" s="5" t="s">
        <v>289</v>
      </c>
      <c r="F279" s="6" t="s">
        <v>17</v>
      </c>
      <c r="G279" s="7" t="s">
        <v>155</v>
      </c>
      <c r="H279" s="8" t="s">
        <v>19</v>
      </c>
      <c r="I279" s="9" t="s">
        <v>19</v>
      </c>
      <c r="J279" s="10" t="s">
        <v>936</v>
      </c>
      <c r="K279" s="11" t="s">
        <v>936</v>
      </c>
      <c r="L279" s="12" t="s">
        <v>21</v>
      </c>
      <c r="M279" s="13" t="s">
        <v>22</v>
      </c>
    </row>
    <row r="280" spans="1:13" x14ac:dyDescent="0.25">
      <c r="A280" s="1" t="s">
        <v>1101</v>
      </c>
      <c r="B280" s="2" t="s">
        <v>1102</v>
      </c>
      <c r="C280" s="3">
        <v>43740.629120370402</v>
      </c>
      <c r="D280" s="4" t="s">
        <v>1103</v>
      </c>
      <c r="E280" s="5" t="s">
        <v>1104</v>
      </c>
      <c r="F280" s="6" t="s">
        <v>27</v>
      </c>
      <c r="G280" s="7" t="s">
        <v>19</v>
      </c>
      <c r="H280" s="8" t="s">
        <v>19</v>
      </c>
      <c r="I280" s="9" t="s">
        <v>80</v>
      </c>
      <c r="J280" s="10" t="s">
        <v>1080</v>
      </c>
      <c r="K280" s="11" t="s">
        <v>1080</v>
      </c>
      <c r="L280" s="12" t="s">
        <v>46</v>
      </c>
      <c r="M280" s="13" t="s">
        <v>22</v>
      </c>
    </row>
    <row r="281" spans="1:13" x14ac:dyDescent="0.25">
      <c r="A281" s="1" t="s">
        <v>1105</v>
      </c>
      <c r="B281" s="2" t="s">
        <v>1106</v>
      </c>
      <c r="C281" s="3">
        <v>43740.631805555597</v>
      </c>
      <c r="D281" s="4" t="s">
        <v>1107</v>
      </c>
      <c r="E281" s="5" t="s">
        <v>1108</v>
      </c>
      <c r="F281" s="6" t="s">
        <v>27</v>
      </c>
      <c r="G281" s="7" t="s">
        <v>19</v>
      </c>
      <c r="H281" s="8" t="s">
        <v>19</v>
      </c>
      <c r="I281" s="9" t="s">
        <v>80</v>
      </c>
      <c r="J281" s="10" t="s">
        <v>1080</v>
      </c>
      <c r="K281" s="11" t="s">
        <v>1080</v>
      </c>
      <c r="L281" s="12" t="s">
        <v>46</v>
      </c>
      <c r="M281" s="13" t="s">
        <v>22</v>
      </c>
    </row>
    <row r="282" spans="1:13" hidden="1" x14ac:dyDescent="0.25">
      <c r="A282" s="1" t="s">
        <v>964</v>
      </c>
      <c r="B282" s="2" t="s">
        <v>965</v>
      </c>
      <c r="C282" s="3">
        <v>43584.506562499999</v>
      </c>
      <c r="D282" s="4" t="s">
        <v>966</v>
      </c>
      <c r="E282" s="5" t="s">
        <v>150</v>
      </c>
      <c r="F282" s="6" t="s">
        <v>17</v>
      </c>
      <c r="G282" s="7" t="s">
        <v>43</v>
      </c>
      <c r="H282" s="8" t="s">
        <v>51</v>
      </c>
      <c r="I282" s="9" t="s">
        <v>19</v>
      </c>
      <c r="J282" s="10" t="s">
        <v>936</v>
      </c>
      <c r="K282" s="11" t="s">
        <v>936</v>
      </c>
      <c r="L282" s="12" t="s">
        <v>21</v>
      </c>
      <c r="M282" s="13" t="s">
        <v>22</v>
      </c>
    </row>
    <row r="283" spans="1:13" hidden="1" x14ac:dyDescent="0.25">
      <c r="A283" s="1" t="s">
        <v>983</v>
      </c>
      <c r="B283" s="2" t="s">
        <v>984</v>
      </c>
      <c r="C283" s="3">
        <v>43696.618275462999</v>
      </c>
      <c r="D283" s="4" t="s">
        <v>985</v>
      </c>
      <c r="E283" s="5" t="s">
        <v>986</v>
      </c>
      <c r="F283" s="6" t="s">
        <v>35</v>
      </c>
      <c r="G283" s="7" t="s">
        <v>89</v>
      </c>
      <c r="H283" s="8" t="s">
        <v>19</v>
      </c>
      <c r="I283" s="9" t="s">
        <v>19</v>
      </c>
      <c r="J283" s="10" t="s">
        <v>936</v>
      </c>
      <c r="K283" s="11" t="s">
        <v>936</v>
      </c>
      <c r="L283" s="12" t="s">
        <v>987</v>
      </c>
      <c r="M283" s="13" t="s">
        <v>105</v>
      </c>
    </row>
    <row r="284" spans="1:13" x14ac:dyDescent="0.25">
      <c r="A284" s="1" t="s">
        <v>1117</v>
      </c>
      <c r="B284" s="2" t="s">
        <v>1118</v>
      </c>
      <c r="C284" s="3">
        <v>43962.696585648097</v>
      </c>
      <c r="D284" s="4" t="s">
        <v>1119</v>
      </c>
      <c r="E284" s="5" t="s">
        <v>1120</v>
      </c>
      <c r="F284" s="6" t="s">
        <v>27</v>
      </c>
      <c r="G284" s="7" t="s">
        <v>19</v>
      </c>
      <c r="H284" s="8" t="s">
        <v>19</v>
      </c>
      <c r="I284" s="9" t="s">
        <v>28</v>
      </c>
      <c r="J284" s="10" t="s">
        <v>1121</v>
      </c>
      <c r="K284" s="11" t="s">
        <v>1121</v>
      </c>
      <c r="L284" s="12" t="s">
        <v>38</v>
      </c>
      <c r="M284" s="13" t="s">
        <v>22</v>
      </c>
    </row>
    <row r="285" spans="1:13" x14ac:dyDescent="0.25">
      <c r="A285" s="1" t="s">
        <v>1122</v>
      </c>
      <c r="B285" s="2" t="s">
        <v>1123</v>
      </c>
      <c r="C285" s="3">
        <v>43962.696585648097</v>
      </c>
      <c r="D285" s="4" t="s">
        <v>1124</v>
      </c>
      <c r="E285" s="5" t="s">
        <v>1125</v>
      </c>
      <c r="F285" s="6" t="s">
        <v>27</v>
      </c>
      <c r="G285" s="7" t="s">
        <v>19</v>
      </c>
      <c r="H285" s="8" t="s">
        <v>19</v>
      </c>
      <c r="I285" s="9" t="s">
        <v>28</v>
      </c>
      <c r="J285" s="10" t="s">
        <v>1121</v>
      </c>
      <c r="K285" s="11" t="s">
        <v>1121</v>
      </c>
      <c r="L285" s="12" t="s">
        <v>38</v>
      </c>
      <c r="M285" s="13" t="s">
        <v>22</v>
      </c>
    </row>
    <row r="286" spans="1:13" x14ac:dyDescent="0.25">
      <c r="A286" s="1" t="s">
        <v>1126</v>
      </c>
      <c r="B286" s="2" t="s">
        <v>1127</v>
      </c>
      <c r="C286" s="3">
        <v>43962.696585648097</v>
      </c>
      <c r="D286" s="4" t="s">
        <v>1128</v>
      </c>
      <c r="E286" s="5" t="s">
        <v>1120</v>
      </c>
      <c r="F286" s="6" t="s">
        <v>27</v>
      </c>
      <c r="G286" s="7" t="s">
        <v>19</v>
      </c>
      <c r="H286" s="8" t="s">
        <v>19</v>
      </c>
      <c r="I286" s="9" t="s">
        <v>80</v>
      </c>
      <c r="J286" s="10" t="s">
        <v>1121</v>
      </c>
      <c r="K286" s="11" t="s">
        <v>1121</v>
      </c>
      <c r="L286" s="12" t="s">
        <v>38</v>
      </c>
      <c r="M286" s="13" t="s">
        <v>22</v>
      </c>
    </row>
    <row r="287" spans="1:13" x14ac:dyDescent="0.25">
      <c r="A287" s="1" t="s">
        <v>1129</v>
      </c>
      <c r="B287" s="2" t="s">
        <v>1130</v>
      </c>
      <c r="C287" s="3">
        <v>43962.696585648097</v>
      </c>
      <c r="D287" s="4" t="s">
        <v>1131</v>
      </c>
      <c r="E287" s="5" t="s">
        <v>1125</v>
      </c>
      <c r="F287" s="6" t="s">
        <v>27</v>
      </c>
      <c r="G287" s="7" t="s">
        <v>19</v>
      </c>
      <c r="H287" s="8" t="s">
        <v>19</v>
      </c>
      <c r="I287" s="9" t="s">
        <v>80</v>
      </c>
      <c r="J287" s="10" t="s">
        <v>1121</v>
      </c>
      <c r="K287" s="11" t="s">
        <v>1121</v>
      </c>
      <c r="L287" s="12" t="s">
        <v>38</v>
      </c>
      <c r="M287" s="13" t="s">
        <v>22</v>
      </c>
    </row>
    <row r="288" spans="1:13" hidden="1" x14ac:dyDescent="0.25">
      <c r="A288" s="1" t="s">
        <v>988</v>
      </c>
      <c r="B288" s="2" t="s">
        <v>989</v>
      </c>
      <c r="C288" s="3">
        <v>43859.664317129602</v>
      </c>
      <c r="D288" s="4" t="s">
        <v>990</v>
      </c>
      <c r="E288" s="5" t="s">
        <v>991</v>
      </c>
      <c r="F288" s="6" t="s">
        <v>17</v>
      </c>
      <c r="G288" s="7" t="s">
        <v>89</v>
      </c>
      <c r="H288" s="8" t="s">
        <v>19</v>
      </c>
      <c r="I288" s="9" t="s">
        <v>19</v>
      </c>
      <c r="J288" s="10" t="s">
        <v>936</v>
      </c>
      <c r="K288" s="11" t="s">
        <v>936</v>
      </c>
      <c r="L288" s="12" t="s">
        <v>654</v>
      </c>
      <c r="M288" s="13" t="s">
        <v>105</v>
      </c>
    </row>
    <row r="289" spans="1:13" hidden="1" x14ac:dyDescent="0.25">
      <c r="A289" s="1" t="s">
        <v>992</v>
      </c>
      <c r="B289" s="2" t="s">
        <v>993</v>
      </c>
      <c r="C289" s="3">
        <v>44014.442187499997</v>
      </c>
      <c r="D289" s="4" t="s">
        <v>994</v>
      </c>
      <c r="E289" s="5" t="s">
        <v>88</v>
      </c>
      <c r="F289" s="6" t="s">
        <v>17</v>
      </c>
      <c r="G289" s="7" t="s">
        <v>89</v>
      </c>
      <c r="H289" s="8" t="s">
        <v>19</v>
      </c>
      <c r="I289" s="9" t="s">
        <v>19</v>
      </c>
      <c r="J289" s="10" t="s">
        <v>936</v>
      </c>
      <c r="K289" s="11" t="s">
        <v>936</v>
      </c>
      <c r="L289" s="12" t="s">
        <v>46</v>
      </c>
      <c r="M289" s="13" t="s">
        <v>22</v>
      </c>
    </row>
    <row r="290" spans="1:13" hidden="1" x14ac:dyDescent="0.25">
      <c r="A290" s="1" t="s">
        <v>995</v>
      </c>
      <c r="B290" s="2" t="s">
        <v>996</v>
      </c>
      <c r="C290" s="3">
        <v>43986.346296296302</v>
      </c>
      <c r="D290" s="4" t="s">
        <v>997</v>
      </c>
      <c r="E290" s="5" t="s">
        <v>998</v>
      </c>
      <c r="F290" s="6" t="s">
        <v>116</v>
      </c>
      <c r="G290" s="7" t="s">
        <v>89</v>
      </c>
      <c r="H290" s="8" t="s">
        <v>19</v>
      </c>
      <c r="I290" s="9" t="s">
        <v>19</v>
      </c>
      <c r="J290" s="10" t="s">
        <v>936</v>
      </c>
      <c r="K290" s="11" t="s">
        <v>936</v>
      </c>
      <c r="L290" s="12" t="s">
        <v>30</v>
      </c>
      <c r="M290" s="13" t="s">
        <v>173</v>
      </c>
    </row>
    <row r="291" spans="1:13" x14ac:dyDescent="0.25">
      <c r="A291" s="1" t="s">
        <v>1143</v>
      </c>
      <c r="B291" s="2" t="s">
        <v>1144</v>
      </c>
      <c r="C291" s="3">
        <v>43969.387129629598</v>
      </c>
      <c r="D291" s="4" t="s">
        <v>1145</v>
      </c>
      <c r="E291" s="5" t="s">
        <v>658</v>
      </c>
      <c r="F291" s="6" t="s">
        <v>27</v>
      </c>
      <c r="G291" s="7" t="s">
        <v>19</v>
      </c>
      <c r="H291" s="8" t="s">
        <v>19</v>
      </c>
      <c r="I291" s="9" t="s">
        <v>80</v>
      </c>
      <c r="J291" s="10" t="s">
        <v>1142</v>
      </c>
      <c r="K291" s="11" t="s">
        <v>1142</v>
      </c>
      <c r="L291" s="12" t="s">
        <v>21</v>
      </c>
      <c r="M291" s="13" t="s">
        <v>22</v>
      </c>
    </row>
    <row r="292" spans="1:13" hidden="1" x14ac:dyDescent="0.25">
      <c r="A292" s="1" t="s">
        <v>999</v>
      </c>
      <c r="B292" s="2" t="s">
        <v>1000</v>
      </c>
      <c r="C292" s="3">
        <v>43986.346296296302</v>
      </c>
      <c r="D292" s="4" t="s">
        <v>1001</v>
      </c>
      <c r="E292" s="5" t="s">
        <v>1002</v>
      </c>
      <c r="F292" s="6" t="s">
        <v>116</v>
      </c>
      <c r="G292" s="7" t="s">
        <v>89</v>
      </c>
      <c r="H292" s="8" t="s">
        <v>19</v>
      </c>
      <c r="I292" s="9" t="s">
        <v>19</v>
      </c>
      <c r="J292" s="10" t="s">
        <v>936</v>
      </c>
      <c r="K292" s="11" t="s">
        <v>936</v>
      </c>
      <c r="L292" s="12" t="s">
        <v>30</v>
      </c>
      <c r="M292" s="13" t="s">
        <v>173</v>
      </c>
    </row>
    <row r="293" spans="1:13" x14ac:dyDescent="0.25">
      <c r="A293" s="1" t="s">
        <v>1150</v>
      </c>
      <c r="B293" s="2" t="s">
        <v>1151</v>
      </c>
      <c r="C293" s="3">
        <v>43969.387129629598</v>
      </c>
      <c r="D293" s="4" t="s">
        <v>1152</v>
      </c>
      <c r="E293" s="5" t="s">
        <v>1153</v>
      </c>
      <c r="F293" s="6" t="s">
        <v>27</v>
      </c>
      <c r="G293" s="7" t="s">
        <v>19</v>
      </c>
      <c r="H293" s="8" t="s">
        <v>19</v>
      </c>
      <c r="I293" s="9" t="s">
        <v>28</v>
      </c>
      <c r="J293" s="10" t="s">
        <v>1142</v>
      </c>
      <c r="K293" s="11" t="s">
        <v>1142</v>
      </c>
      <c r="L293" s="12" t="s">
        <v>21</v>
      </c>
      <c r="M293" s="13" t="s">
        <v>22</v>
      </c>
    </row>
    <row r="294" spans="1:13" x14ac:dyDescent="0.25">
      <c r="A294" s="1" t="s">
        <v>1154</v>
      </c>
      <c r="B294" s="2" t="s">
        <v>1155</v>
      </c>
      <c r="C294" s="3">
        <v>43969.387129629598</v>
      </c>
      <c r="D294" s="4" t="s">
        <v>1156</v>
      </c>
      <c r="E294" s="5" t="s">
        <v>1157</v>
      </c>
      <c r="F294" s="6" t="s">
        <v>27</v>
      </c>
      <c r="G294" s="7" t="s">
        <v>19</v>
      </c>
      <c r="H294" s="8" t="s">
        <v>19</v>
      </c>
      <c r="I294" s="9" t="s">
        <v>28</v>
      </c>
      <c r="J294" s="10" t="s">
        <v>1142</v>
      </c>
      <c r="K294" s="11" t="s">
        <v>1142</v>
      </c>
      <c r="L294" s="12" t="s">
        <v>21</v>
      </c>
      <c r="M294" s="13" t="s">
        <v>22</v>
      </c>
    </row>
    <row r="295" spans="1:13" hidden="1" x14ac:dyDescent="0.25">
      <c r="A295" s="1" t="s">
        <v>1003</v>
      </c>
      <c r="B295" s="2" t="s">
        <v>1004</v>
      </c>
      <c r="C295" s="3">
        <v>43986.346296296302</v>
      </c>
      <c r="D295" s="4" t="s">
        <v>1005</v>
      </c>
      <c r="E295" s="5" t="s">
        <v>1006</v>
      </c>
      <c r="F295" s="6" t="s">
        <v>116</v>
      </c>
      <c r="G295" s="7" t="s">
        <v>89</v>
      </c>
      <c r="H295" s="8" t="s">
        <v>19</v>
      </c>
      <c r="I295" s="9" t="s">
        <v>19</v>
      </c>
      <c r="J295" s="10" t="s">
        <v>936</v>
      </c>
      <c r="K295" s="11" t="s">
        <v>936</v>
      </c>
      <c r="L295" s="12" t="s">
        <v>30</v>
      </c>
      <c r="M295" s="13" t="s">
        <v>173</v>
      </c>
    </row>
    <row r="296" spans="1:13" hidden="1" x14ac:dyDescent="0.25">
      <c r="A296" s="1" t="s">
        <v>1007</v>
      </c>
      <c r="B296" s="2" t="s">
        <v>1008</v>
      </c>
      <c r="C296" s="3">
        <v>43986.346296296302</v>
      </c>
      <c r="D296" s="4" t="s">
        <v>1009</v>
      </c>
      <c r="E296" s="5" t="s">
        <v>1010</v>
      </c>
      <c r="F296" s="6" t="s">
        <v>116</v>
      </c>
      <c r="G296" s="7" t="s">
        <v>89</v>
      </c>
      <c r="H296" s="8" t="s">
        <v>19</v>
      </c>
      <c r="I296" s="9" t="s">
        <v>19</v>
      </c>
      <c r="J296" s="10" t="s">
        <v>936</v>
      </c>
      <c r="K296" s="11" t="s">
        <v>936</v>
      </c>
      <c r="L296" s="12" t="s">
        <v>30</v>
      </c>
      <c r="M296" s="13" t="s">
        <v>173</v>
      </c>
    </row>
    <row r="297" spans="1:13" hidden="1" x14ac:dyDescent="0.25">
      <c r="A297" s="1" t="s">
        <v>1011</v>
      </c>
      <c r="B297" s="2" t="s">
        <v>1012</v>
      </c>
      <c r="C297" s="3">
        <v>43986.346296296302</v>
      </c>
      <c r="D297" s="4" t="s">
        <v>1013</v>
      </c>
      <c r="E297" s="5" t="s">
        <v>1014</v>
      </c>
      <c r="F297" s="6" t="s">
        <v>116</v>
      </c>
      <c r="G297" s="7" t="s">
        <v>89</v>
      </c>
      <c r="H297" s="8" t="s">
        <v>19</v>
      </c>
      <c r="I297" s="9" t="s">
        <v>19</v>
      </c>
      <c r="J297" s="10" t="s">
        <v>936</v>
      </c>
      <c r="K297" s="11" t="s">
        <v>936</v>
      </c>
      <c r="L297" s="12" t="s">
        <v>30</v>
      </c>
      <c r="M297" s="13" t="s">
        <v>173</v>
      </c>
    </row>
    <row r="298" spans="1:13" hidden="1" x14ac:dyDescent="0.25">
      <c r="A298" s="1" t="s">
        <v>1015</v>
      </c>
      <c r="B298" s="2" t="s">
        <v>1016</v>
      </c>
      <c r="C298" s="3">
        <v>43986.346296296302</v>
      </c>
      <c r="D298" s="4" t="s">
        <v>1017</v>
      </c>
      <c r="E298" s="5" t="s">
        <v>1018</v>
      </c>
      <c r="F298" s="6" t="s">
        <v>35</v>
      </c>
      <c r="G298" s="7" t="s">
        <v>89</v>
      </c>
      <c r="H298" s="8" t="s">
        <v>19</v>
      </c>
      <c r="I298" s="9" t="s">
        <v>19</v>
      </c>
      <c r="J298" s="10" t="s">
        <v>936</v>
      </c>
      <c r="K298" s="11" t="s">
        <v>936</v>
      </c>
      <c r="L298" s="12" t="s">
        <v>30</v>
      </c>
      <c r="M298" s="13" t="s">
        <v>173</v>
      </c>
    </row>
    <row r="299" spans="1:13" hidden="1" x14ac:dyDescent="0.25">
      <c r="A299" s="1" t="s">
        <v>1019</v>
      </c>
      <c r="B299" s="2" t="s">
        <v>1020</v>
      </c>
      <c r="C299" s="3">
        <v>43495.641631944403</v>
      </c>
      <c r="D299" s="4" t="s">
        <v>1021</v>
      </c>
      <c r="E299" s="5" t="s">
        <v>762</v>
      </c>
      <c r="F299" s="6" t="s">
        <v>17</v>
      </c>
      <c r="G299" s="7" t="s">
        <v>285</v>
      </c>
      <c r="H299" s="8" t="s">
        <v>19</v>
      </c>
      <c r="I299" s="9" t="s">
        <v>19</v>
      </c>
      <c r="J299" s="10" t="s">
        <v>1022</v>
      </c>
      <c r="K299" s="11" t="s">
        <v>1022</v>
      </c>
      <c r="L299" s="12" t="s">
        <v>38</v>
      </c>
      <c r="M299" s="13" t="s">
        <v>22</v>
      </c>
    </row>
    <row r="300" spans="1:13" hidden="1" x14ac:dyDescent="0.25">
      <c r="A300" s="1" t="s">
        <v>1023</v>
      </c>
      <c r="B300" s="2" t="s">
        <v>1024</v>
      </c>
      <c r="C300" s="3">
        <v>43608.488935185203</v>
      </c>
      <c r="D300" s="4" t="s">
        <v>1025</v>
      </c>
      <c r="E300" s="5" t="s">
        <v>150</v>
      </c>
      <c r="F300" s="6" t="s">
        <v>17</v>
      </c>
      <c r="G300" s="7" t="s">
        <v>43</v>
      </c>
      <c r="H300" s="8" t="s">
        <v>51</v>
      </c>
      <c r="I300" s="9" t="s">
        <v>19</v>
      </c>
      <c r="J300" s="10" t="s">
        <v>1022</v>
      </c>
      <c r="K300" s="11" t="s">
        <v>1022</v>
      </c>
      <c r="L300" s="12" t="s">
        <v>38</v>
      </c>
      <c r="M300" s="13" t="s">
        <v>22</v>
      </c>
    </row>
    <row r="301" spans="1:13" hidden="1" x14ac:dyDescent="0.25">
      <c r="A301" s="1" t="s">
        <v>1026</v>
      </c>
      <c r="B301" s="2" t="s">
        <v>1027</v>
      </c>
      <c r="C301" s="3">
        <v>43495.641631944403</v>
      </c>
      <c r="D301" s="4" t="s">
        <v>1028</v>
      </c>
      <c r="E301" s="5" t="s">
        <v>284</v>
      </c>
      <c r="F301" s="6" t="s">
        <v>17</v>
      </c>
      <c r="G301" s="7" t="s">
        <v>285</v>
      </c>
      <c r="H301" s="8" t="s">
        <v>19</v>
      </c>
      <c r="I301" s="9" t="s">
        <v>19</v>
      </c>
      <c r="J301" s="10" t="s">
        <v>1022</v>
      </c>
      <c r="K301" s="11" t="s">
        <v>1022</v>
      </c>
      <c r="L301" s="12" t="s">
        <v>38</v>
      </c>
      <c r="M301" s="13" t="s">
        <v>22</v>
      </c>
    </row>
    <row r="302" spans="1:13" hidden="1" x14ac:dyDescent="0.25">
      <c r="A302" s="1" t="s">
        <v>1029</v>
      </c>
      <c r="B302" s="2" t="s">
        <v>1030</v>
      </c>
      <c r="C302" s="3">
        <v>43690.476122685199</v>
      </c>
      <c r="D302" s="4" t="s">
        <v>1031</v>
      </c>
      <c r="E302" s="5" t="s">
        <v>665</v>
      </c>
      <c r="F302" s="6" t="s">
        <v>17</v>
      </c>
      <c r="G302" s="7" t="s">
        <v>64</v>
      </c>
      <c r="H302" s="8" t="s">
        <v>666</v>
      </c>
      <c r="I302" s="9" t="s">
        <v>19</v>
      </c>
      <c r="J302" s="10" t="s">
        <v>1022</v>
      </c>
      <c r="K302" s="11" t="s">
        <v>1022</v>
      </c>
      <c r="L302" s="12" t="s">
        <v>38</v>
      </c>
      <c r="M302" s="13" t="s">
        <v>22</v>
      </c>
    </row>
    <row r="303" spans="1:13" hidden="1" x14ac:dyDescent="0.25">
      <c r="A303" s="1" t="s">
        <v>1032</v>
      </c>
      <c r="B303" s="2" t="s">
        <v>1033</v>
      </c>
      <c r="C303" s="3">
        <v>43580.481793981497</v>
      </c>
      <c r="D303" s="4" t="s">
        <v>1034</v>
      </c>
      <c r="E303" s="5" t="s">
        <v>70</v>
      </c>
      <c r="F303" s="6" t="s">
        <v>17</v>
      </c>
      <c r="G303" s="7" t="s">
        <v>64</v>
      </c>
      <c r="H303" s="8" t="s">
        <v>71</v>
      </c>
      <c r="I303" s="9" t="s">
        <v>19</v>
      </c>
      <c r="J303" s="10" t="s">
        <v>1022</v>
      </c>
      <c r="K303" s="11" t="s">
        <v>1022</v>
      </c>
      <c r="L303" s="12" t="s">
        <v>38</v>
      </c>
      <c r="M303" s="13" t="s">
        <v>22</v>
      </c>
    </row>
    <row r="304" spans="1:13" hidden="1" x14ac:dyDescent="0.25">
      <c r="A304" s="1" t="s">
        <v>1035</v>
      </c>
      <c r="B304" s="2" t="s">
        <v>1036</v>
      </c>
      <c r="C304" s="3">
        <v>43927.627268518503</v>
      </c>
      <c r="D304" s="4" t="s">
        <v>1037</v>
      </c>
      <c r="E304" s="5" t="s">
        <v>1038</v>
      </c>
      <c r="F304" s="6" t="s">
        <v>17</v>
      </c>
      <c r="G304" s="7" t="s">
        <v>43</v>
      </c>
      <c r="H304" s="8" t="s">
        <v>51</v>
      </c>
      <c r="I304" s="9" t="s">
        <v>19</v>
      </c>
      <c r="J304" s="10" t="s">
        <v>1022</v>
      </c>
      <c r="K304" s="11" t="s">
        <v>1022</v>
      </c>
      <c r="L304" s="12" t="s">
        <v>104</v>
      </c>
      <c r="M304" s="13" t="s">
        <v>22</v>
      </c>
    </row>
    <row r="305" spans="1:13" hidden="1" x14ac:dyDescent="0.25">
      <c r="A305" s="1" t="s">
        <v>1039</v>
      </c>
      <c r="B305" s="2" t="s">
        <v>1040</v>
      </c>
      <c r="C305" s="3">
        <v>43245.489513888897</v>
      </c>
      <c r="D305" s="4" t="s">
        <v>1041</v>
      </c>
      <c r="E305" s="5" t="s">
        <v>63</v>
      </c>
      <c r="F305" s="6" t="s">
        <v>17</v>
      </c>
      <c r="G305" s="7" t="s">
        <v>64</v>
      </c>
      <c r="H305" s="8" t="s">
        <v>65</v>
      </c>
      <c r="I305" s="9" t="s">
        <v>19</v>
      </c>
      <c r="J305" s="10" t="s">
        <v>1022</v>
      </c>
      <c r="K305" s="11" t="s">
        <v>1022</v>
      </c>
      <c r="L305" s="12" t="s">
        <v>654</v>
      </c>
      <c r="M305" s="13" t="s">
        <v>22</v>
      </c>
    </row>
    <row r="306" spans="1:13" hidden="1" x14ac:dyDescent="0.25">
      <c r="A306" s="1" t="s">
        <v>1042</v>
      </c>
      <c r="B306" s="2" t="s">
        <v>1043</v>
      </c>
      <c r="C306" s="3">
        <v>43495.641631944403</v>
      </c>
      <c r="D306" s="4" t="s">
        <v>1044</v>
      </c>
      <c r="E306" s="5" t="s">
        <v>1045</v>
      </c>
      <c r="F306" s="6" t="s">
        <v>17</v>
      </c>
      <c r="G306" s="7" t="s">
        <v>285</v>
      </c>
      <c r="H306" s="8" t="s">
        <v>19</v>
      </c>
      <c r="I306" s="9" t="s">
        <v>19</v>
      </c>
      <c r="J306" s="10" t="s">
        <v>1022</v>
      </c>
      <c r="K306" s="11" t="s">
        <v>1022</v>
      </c>
      <c r="L306" s="12" t="s">
        <v>30</v>
      </c>
      <c r="M306" s="13" t="s">
        <v>22</v>
      </c>
    </row>
    <row r="307" spans="1:13" hidden="1" x14ac:dyDescent="0.25">
      <c r="A307" s="1" t="s">
        <v>1046</v>
      </c>
      <c r="B307" s="2" t="s">
        <v>1047</v>
      </c>
      <c r="C307" s="3">
        <v>43532.391712962999</v>
      </c>
      <c r="D307" s="4" t="s">
        <v>1048</v>
      </c>
      <c r="E307" s="5" t="s">
        <v>1049</v>
      </c>
      <c r="F307" s="6" t="s">
        <v>116</v>
      </c>
      <c r="G307" s="7" t="s">
        <v>110</v>
      </c>
      <c r="H307" s="8" t="s">
        <v>19</v>
      </c>
      <c r="I307" s="9" t="s">
        <v>19</v>
      </c>
      <c r="J307" s="10" t="s">
        <v>1022</v>
      </c>
      <c r="K307" s="11" t="s">
        <v>1022</v>
      </c>
      <c r="L307" s="12" t="s">
        <v>30</v>
      </c>
      <c r="M307" s="13" t="s">
        <v>22</v>
      </c>
    </row>
    <row r="308" spans="1:13" hidden="1" x14ac:dyDescent="0.25">
      <c r="A308" s="1" t="s">
        <v>1050</v>
      </c>
      <c r="B308" s="2" t="s">
        <v>1051</v>
      </c>
      <c r="C308" s="3">
        <v>43532.391828703701</v>
      </c>
      <c r="D308" s="4" t="s">
        <v>1052</v>
      </c>
      <c r="E308" s="5" t="s">
        <v>109</v>
      </c>
      <c r="F308" s="6" t="s">
        <v>98</v>
      </c>
      <c r="G308" s="7" t="s">
        <v>110</v>
      </c>
      <c r="H308" s="8" t="s">
        <v>19</v>
      </c>
      <c r="I308" s="9" t="s">
        <v>19</v>
      </c>
      <c r="J308" s="10" t="s">
        <v>1022</v>
      </c>
      <c r="K308" s="11" t="s">
        <v>1022</v>
      </c>
      <c r="L308" s="12" t="s">
        <v>30</v>
      </c>
      <c r="M308" s="13" t="s">
        <v>22</v>
      </c>
    </row>
    <row r="309" spans="1:13" hidden="1" x14ac:dyDescent="0.25">
      <c r="A309" s="1" t="s">
        <v>1077</v>
      </c>
      <c r="B309" s="2" t="s">
        <v>1078</v>
      </c>
      <c r="C309" s="3">
        <v>43586.499629629601</v>
      </c>
      <c r="D309" s="4" t="s">
        <v>1079</v>
      </c>
      <c r="E309" s="5" t="s">
        <v>121</v>
      </c>
      <c r="F309" s="6" t="s">
        <v>17</v>
      </c>
      <c r="G309" s="7" t="s">
        <v>99</v>
      </c>
      <c r="H309" s="8" t="s">
        <v>19</v>
      </c>
      <c r="I309" s="9" t="s">
        <v>19</v>
      </c>
      <c r="J309" s="10" t="s">
        <v>1080</v>
      </c>
      <c r="K309" s="11" t="s">
        <v>1080</v>
      </c>
      <c r="L309" s="12" t="s">
        <v>21</v>
      </c>
      <c r="M309" s="13" t="s">
        <v>22</v>
      </c>
    </row>
    <row r="310" spans="1:13" hidden="1" x14ac:dyDescent="0.25">
      <c r="A310" s="1" t="s">
        <v>1081</v>
      </c>
      <c r="B310" s="2" t="s">
        <v>1082</v>
      </c>
      <c r="C310" s="3">
        <v>43892.424976851798</v>
      </c>
      <c r="D310" s="4" t="s">
        <v>1083</v>
      </c>
      <c r="E310" s="5" t="s">
        <v>126</v>
      </c>
      <c r="F310" s="6" t="s">
        <v>17</v>
      </c>
      <c r="G310" s="7" t="s">
        <v>99</v>
      </c>
      <c r="H310" s="8" t="s">
        <v>19</v>
      </c>
      <c r="I310" s="9" t="s">
        <v>19</v>
      </c>
      <c r="J310" s="10" t="s">
        <v>1080</v>
      </c>
      <c r="K310" s="11" t="s">
        <v>1080</v>
      </c>
      <c r="L310" s="12" t="s">
        <v>21</v>
      </c>
      <c r="M310" s="13" t="s">
        <v>22</v>
      </c>
    </row>
    <row r="311" spans="1:13" hidden="1" x14ac:dyDescent="0.25">
      <c r="A311" s="1" t="s">
        <v>1084</v>
      </c>
      <c r="B311" s="2" t="s">
        <v>1085</v>
      </c>
      <c r="C311" s="3">
        <v>43914.7028125</v>
      </c>
      <c r="D311" s="4" t="s">
        <v>1086</v>
      </c>
      <c r="E311" s="5" t="s">
        <v>1087</v>
      </c>
      <c r="F311" s="6" t="s">
        <v>17</v>
      </c>
      <c r="G311" s="7" t="s">
        <v>235</v>
      </c>
      <c r="H311" s="8" t="s">
        <v>19</v>
      </c>
      <c r="I311" s="9" t="s">
        <v>19</v>
      </c>
      <c r="J311" s="10" t="s">
        <v>1080</v>
      </c>
      <c r="K311" s="11" t="s">
        <v>1080</v>
      </c>
      <c r="L311" s="12" t="s">
        <v>21</v>
      </c>
      <c r="M311" s="13" t="s">
        <v>105</v>
      </c>
    </row>
    <row r="312" spans="1:13" hidden="1" x14ac:dyDescent="0.25">
      <c r="A312" s="1" t="s">
        <v>1088</v>
      </c>
      <c r="B312" s="2" t="s">
        <v>1089</v>
      </c>
      <c r="C312" s="3">
        <v>43539.455891203703</v>
      </c>
      <c r="D312" s="4" t="s">
        <v>1090</v>
      </c>
      <c r="E312" s="5" t="s">
        <v>1087</v>
      </c>
      <c r="F312" s="6" t="s">
        <v>27</v>
      </c>
      <c r="G312" s="7" t="s">
        <v>235</v>
      </c>
      <c r="H312" s="8" t="s">
        <v>19</v>
      </c>
      <c r="I312" s="9" t="s">
        <v>19</v>
      </c>
      <c r="J312" s="10" t="s">
        <v>1080</v>
      </c>
      <c r="K312" s="11" t="s">
        <v>1080</v>
      </c>
      <c r="L312" s="12" t="s">
        <v>21</v>
      </c>
      <c r="M312" s="13" t="s">
        <v>105</v>
      </c>
    </row>
    <row r="313" spans="1:13" x14ac:dyDescent="0.25">
      <c r="A313" s="1" t="s">
        <v>1223</v>
      </c>
      <c r="B313" s="2" t="s">
        <v>1224</v>
      </c>
      <c r="C313" s="3">
        <v>43854.427546296298</v>
      </c>
      <c r="D313" s="4" t="s">
        <v>1225</v>
      </c>
      <c r="E313" s="5" t="s">
        <v>1226</v>
      </c>
      <c r="F313" s="6" t="s">
        <v>27</v>
      </c>
      <c r="G313" s="7" t="s">
        <v>19</v>
      </c>
      <c r="H313" s="8" t="s">
        <v>19</v>
      </c>
      <c r="I313" s="9" t="s">
        <v>28</v>
      </c>
      <c r="J313" s="10" t="s">
        <v>1172</v>
      </c>
      <c r="K313" s="11" t="s">
        <v>1172</v>
      </c>
      <c r="L313" s="12" t="s">
        <v>111</v>
      </c>
      <c r="M313" s="13" t="s">
        <v>22</v>
      </c>
    </row>
    <row r="314" spans="1:13" hidden="1" x14ac:dyDescent="0.25">
      <c r="A314" s="1" t="s">
        <v>1091</v>
      </c>
      <c r="B314" s="2" t="s">
        <v>1092</v>
      </c>
      <c r="C314" s="3">
        <v>43539.455891203703</v>
      </c>
      <c r="D314" s="4" t="s">
        <v>1093</v>
      </c>
      <c r="E314" s="5" t="s">
        <v>234</v>
      </c>
      <c r="F314" s="6" t="s">
        <v>17</v>
      </c>
      <c r="G314" s="7" t="s">
        <v>235</v>
      </c>
      <c r="H314" s="8" t="s">
        <v>19</v>
      </c>
      <c r="I314" s="9" t="s">
        <v>19</v>
      </c>
      <c r="J314" s="10" t="s">
        <v>1080</v>
      </c>
      <c r="K314" s="11" t="s">
        <v>1080</v>
      </c>
      <c r="L314" s="12" t="s">
        <v>30</v>
      </c>
      <c r="M314" s="13" t="s">
        <v>22</v>
      </c>
    </row>
    <row r="315" spans="1:13" hidden="1" x14ac:dyDescent="0.25">
      <c r="A315" s="1" t="s">
        <v>1094</v>
      </c>
      <c r="B315" s="2" t="s">
        <v>1095</v>
      </c>
      <c r="C315" s="3">
        <v>43650.733761574098</v>
      </c>
      <c r="D315" s="4" t="s">
        <v>1096</v>
      </c>
      <c r="E315" s="5" t="s">
        <v>150</v>
      </c>
      <c r="F315" s="6" t="s">
        <v>17</v>
      </c>
      <c r="G315" s="7" t="s">
        <v>43</v>
      </c>
      <c r="H315" s="8" t="s">
        <v>51</v>
      </c>
      <c r="I315" s="9" t="s">
        <v>19</v>
      </c>
      <c r="J315" s="10" t="s">
        <v>1080</v>
      </c>
      <c r="K315" s="11" t="s">
        <v>1080</v>
      </c>
      <c r="L315" s="12" t="s">
        <v>46</v>
      </c>
      <c r="M315" s="13" t="s">
        <v>22</v>
      </c>
    </row>
    <row r="316" spans="1:13" hidden="1" x14ac:dyDescent="0.25">
      <c r="A316" s="1" t="s">
        <v>1097</v>
      </c>
      <c r="B316" s="2" t="s">
        <v>1098</v>
      </c>
      <c r="C316" s="3">
        <v>43700.488541666702</v>
      </c>
      <c r="D316" s="4" t="s">
        <v>1099</v>
      </c>
      <c r="E316" s="5" t="s">
        <v>1100</v>
      </c>
      <c r="F316" s="6" t="s">
        <v>17</v>
      </c>
      <c r="G316" s="7" t="s">
        <v>89</v>
      </c>
      <c r="H316" s="8" t="s">
        <v>19</v>
      </c>
      <c r="I316" s="9" t="s">
        <v>19</v>
      </c>
      <c r="J316" s="10" t="s">
        <v>1080</v>
      </c>
      <c r="K316" s="11" t="s">
        <v>1080</v>
      </c>
      <c r="L316" s="12" t="s">
        <v>46</v>
      </c>
      <c r="M316" s="13" t="s">
        <v>22</v>
      </c>
    </row>
    <row r="317" spans="1:13" hidden="1" x14ac:dyDescent="0.25">
      <c r="A317" s="1" t="s">
        <v>1109</v>
      </c>
      <c r="B317" s="2" t="s">
        <v>1110</v>
      </c>
      <c r="C317" s="3">
        <v>44022.672962962999</v>
      </c>
      <c r="D317" s="4" t="s">
        <v>1111</v>
      </c>
      <c r="E317" s="5" t="s">
        <v>1112</v>
      </c>
      <c r="F317" s="6" t="s">
        <v>17</v>
      </c>
      <c r="G317" s="7" t="s">
        <v>89</v>
      </c>
      <c r="H317" s="8" t="s">
        <v>19</v>
      </c>
      <c r="I317" s="9" t="s">
        <v>19</v>
      </c>
      <c r="J317" s="10" t="s">
        <v>1080</v>
      </c>
      <c r="K317" s="11" t="s">
        <v>1080</v>
      </c>
      <c r="L317" s="12" t="s">
        <v>117</v>
      </c>
      <c r="M317" s="13" t="s">
        <v>173</v>
      </c>
    </row>
    <row r="318" spans="1:13" hidden="1" x14ac:dyDescent="0.25">
      <c r="A318" s="1" t="s">
        <v>1242</v>
      </c>
      <c r="B318" s="2" t="s">
        <v>1243</v>
      </c>
      <c r="C318" s="3">
        <v>43993.609178240702</v>
      </c>
      <c r="D318" s="4" t="s">
        <v>1244</v>
      </c>
      <c r="E318" s="5" t="s">
        <v>1245</v>
      </c>
      <c r="F318" s="6" t="s">
        <v>27</v>
      </c>
      <c r="G318" s="7" t="s">
        <v>19</v>
      </c>
      <c r="H318" s="8" t="s">
        <v>19</v>
      </c>
      <c r="I318" s="9" t="s">
        <v>28</v>
      </c>
      <c r="J318" s="10" t="s">
        <v>1230</v>
      </c>
      <c r="K318" s="11" t="s">
        <v>1230</v>
      </c>
      <c r="L318" s="12" t="s">
        <v>46</v>
      </c>
      <c r="M318" s="13" t="s">
        <v>173</v>
      </c>
    </row>
    <row r="319" spans="1:13" hidden="1" x14ac:dyDescent="0.25">
      <c r="A319" s="1" t="s">
        <v>1113</v>
      </c>
      <c r="B319" s="2" t="s">
        <v>1114</v>
      </c>
      <c r="C319" s="3">
        <v>44005.587500000001</v>
      </c>
      <c r="D319" s="4" t="s">
        <v>1115</v>
      </c>
      <c r="E319" s="5" t="s">
        <v>1116</v>
      </c>
      <c r="F319" s="6" t="s">
        <v>17</v>
      </c>
      <c r="G319" s="7" t="s">
        <v>99</v>
      </c>
      <c r="H319" s="8" t="s">
        <v>19</v>
      </c>
      <c r="I319" s="9" t="s">
        <v>19</v>
      </c>
      <c r="J319" s="10" t="s">
        <v>1080</v>
      </c>
      <c r="K319" s="11" t="s">
        <v>1080</v>
      </c>
      <c r="L319" s="12" t="s">
        <v>46</v>
      </c>
      <c r="M319" s="13" t="s">
        <v>22</v>
      </c>
    </row>
    <row r="320" spans="1:13" hidden="1" x14ac:dyDescent="0.25">
      <c r="A320" s="1" t="s">
        <v>1132</v>
      </c>
      <c r="B320" s="2" t="s">
        <v>1133</v>
      </c>
      <c r="C320" s="3">
        <v>43941.512060185203</v>
      </c>
      <c r="D320" s="4" t="s">
        <v>1134</v>
      </c>
      <c r="E320" s="5" t="s">
        <v>625</v>
      </c>
      <c r="F320" s="6" t="s">
        <v>17</v>
      </c>
      <c r="G320" s="7" t="s">
        <v>140</v>
      </c>
      <c r="H320" s="8" t="s">
        <v>141</v>
      </c>
      <c r="I320" s="9" t="s">
        <v>19</v>
      </c>
      <c r="J320" s="10" t="s">
        <v>1135</v>
      </c>
      <c r="K320" s="11" t="s">
        <v>1135</v>
      </c>
      <c r="L320" s="12" t="s">
        <v>21</v>
      </c>
      <c r="M320" s="13" t="s">
        <v>22</v>
      </c>
    </row>
    <row r="321" spans="1:13" hidden="1" x14ac:dyDescent="0.25">
      <c r="A321" s="1" t="s">
        <v>1136</v>
      </c>
      <c r="B321" s="2" t="s">
        <v>1137</v>
      </c>
      <c r="C321" s="3">
        <v>43941.512060185203</v>
      </c>
      <c r="D321" s="4" t="s">
        <v>1138</v>
      </c>
      <c r="E321" s="5" t="s">
        <v>625</v>
      </c>
      <c r="F321" s="6" t="s">
        <v>35</v>
      </c>
      <c r="G321" s="7" t="s">
        <v>140</v>
      </c>
      <c r="H321" s="8" t="s">
        <v>141</v>
      </c>
      <c r="I321" s="9" t="s">
        <v>19</v>
      </c>
      <c r="J321" s="10" t="s">
        <v>1135</v>
      </c>
      <c r="K321" s="11" t="s">
        <v>1135</v>
      </c>
      <c r="L321" s="12" t="s">
        <v>21</v>
      </c>
      <c r="M321" s="13" t="s">
        <v>22</v>
      </c>
    </row>
    <row r="322" spans="1:13" hidden="1" x14ac:dyDescent="0.25">
      <c r="A322" s="1" t="s">
        <v>1139</v>
      </c>
      <c r="B322" s="2" t="s">
        <v>1140</v>
      </c>
      <c r="C322" s="3">
        <v>43966.4949305556</v>
      </c>
      <c r="D322" s="4" t="s">
        <v>1141</v>
      </c>
      <c r="E322" s="5" t="s">
        <v>109</v>
      </c>
      <c r="F322" s="6" t="s">
        <v>17</v>
      </c>
      <c r="G322" s="7" t="s">
        <v>110</v>
      </c>
      <c r="H322" s="8" t="s">
        <v>19</v>
      </c>
      <c r="I322" s="9" t="s">
        <v>19</v>
      </c>
      <c r="J322" s="10" t="s">
        <v>1142</v>
      </c>
      <c r="K322" s="11" t="s">
        <v>1142</v>
      </c>
      <c r="L322" s="12" t="s">
        <v>21</v>
      </c>
      <c r="M322" s="13" t="s">
        <v>22</v>
      </c>
    </row>
    <row r="323" spans="1:13" hidden="1" x14ac:dyDescent="0.25">
      <c r="A323" s="1" t="s">
        <v>1146</v>
      </c>
      <c r="B323" s="2" t="s">
        <v>1147</v>
      </c>
      <c r="C323" s="3">
        <v>43969.386967592603</v>
      </c>
      <c r="D323" s="4" t="s">
        <v>1148</v>
      </c>
      <c r="E323" s="5" t="s">
        <v>1149</v>
      </c>
      <c r="F323" s="6" t="s">
        <v>17</v>
      </c>
      <c r="G323" s="7" t="s">
        <v>89</v>
      </c>
      <c r="H323" s="8" t="s">
        <v>19</v>
      </c>
      <c r="I323" s="9" t="s">
        <v>19</v>
      </c>
      <c r="J323" s="10" t="s">
        <v>1142</v>
      </c>
      <c r="K323" s="11" t="s">
        <v>1142</v>
      </c>
      <c r="L323" s="12" t="s">
        <v>21</v>
      </c>
      <c r="M323" s="13" t="s">
        <v>105</v>
      </c>
    </row>
    <row r="324" spans="1:13" hidden="1" x14ac:dyDescent="0.25">
      <c r="A324" s="1" t="s">
        <v>1158</v>
      </c>
      <c r="B324" s="2" t="s">
        <v>1159</v>
      </c>
      <c r="C324" s="3">
        <v>43878.515613425901</v>
      </c>
      <c r="D324" s="4" t="s">
        <v>1160</v>
      </c>
      <c r="E324" s="5" t="s">
        <v>647</v>
      </c>
      <c r="F324" s="6" t="s">
        <v>17</v>
      </c>
      <c r="G324" s="7" t="s">
        <v>89</v>
      </c>
      <c r="H324" s="8" t="s">
        <v>19</v>
      </c>
      <c r="I324" s="9" t="s">
        <v>19</v>
      </c>
      <c r="J324" s="10" t="s">
        <v>1142</v>
      </c>
      <c r="K324" s="11" t="s">
        <v>1142</v>
      </c>
      <c r="L324" s="12" t="s">
        <v>111</v>
      </c>
      <c r="M324" s="13" t="s">
        <v>22</v>
      </c>
    </row>
    <row r="325" spans="1:13" hidden="1" x14ac:dyDescent="0.25">
      <c r="A325" s="1" t="s">
        <v>1161</v>
      </c>
      <c r="B325" s="2" t="s">
        <v>1162</v>
      </c>
      <c r="C325" s="3">
        <v>44064.7966087963</v>
      </c>
      <c r="D325" s="4" t="s">
        <v>1163</v>
      </c>
      <c r="E325" s="5" t="s">
        <v>1164</v>
      </c>
      <c r="F325" s="6" t="s">
        <v>17</v>
      </c>
      <c r="G325" s="7" t="s">
        <v>89</v>
      </c>
      <c r="H325" s="8" t="s">
        <v>19</v>
      </c>
      <c r="I325" s="9" t="s">
        <v>19</v>
      </c>
      <c r="J325" s="10" t="s">
        <v>1142</v>
      </c>
      <c r="K325" s="11" t="s">
        <v>1142</v>
      </c>
      <c r="L325" s="12" t="s">
        <v>117</v>
      </c>
      <c r="M325" s="13" t="s">
        <v>22</v>
      </c>
    </row>
    <row r="326" spans="1:13" hidden="1" x14ac:dyDescent="0.25">
      <c r="A326" s="1" t="s">
        <v>1165</v>
      </c>
      <c r="B326" s="2" t="s">
        <v>1166</v>
      </c>
      <c r="C326" s="3">
        <v>43763.3999652778</v>
      </c>
      <c r="D326" s="4" t="s">
        <v>1167</v>
      </c>
      <c r="E326" s="5" t="s">
        <v>1168</v>
      </c>
      <c r="F326" s="6" t="s">
        <v>17</v>
      </c>
      <c r="G326" s="7" t="s">
        <v>110</v>
      </c>
      <c r="H326" s="8" t="s">
        <v>19</v>
      </c>
      <c r="I326" s="9" t="s">
        <v>19</v>
      </c>
      <c r="J326" s="10" t="s">
        <v>1142</v>
      </c>
      <c r="K326" s="11" t="s">
        <v>1142</v>
      </c>
      <c r="L326" s="12" t="s">
        <v>117</v>
      </c>
      <c r="M326" s="13" t="s">
        <v>173</v>
      </c>
    </row>
    <row r="327" spans="1:13" hidden="1" x14ac:dyDescent="0.25">
      <c r="A327" s="1" t="s">
        <v>1169</v>
      </c>
      <c r="B327" s="2" t="s">
        <v>1170</v>
      </c>
      <c r="C327" s="3">
        <v>44067.706562500003</v>
      </c>
      <c r="D327" s="4" t="s">
        <v>1171</v>
      </c>
      <c r="E327" s="5" t="s">
        <v>284</v>
      </c>
      <c r="F327" s="6" t="s">
        <v>27</v>
      </c>
      <c r="G327" s="7" t="s">
        <v>285</v>
      </c>
      <c r="H327" s="8" t="s">
        <v>19</v>
      </c>
      <c r="I327" s="9" t="s">
        <v>19</v>
      </c>
      <c r="J327" s="10" t="s">
        <v>1172</v>
      </c>
      <c r="K327" s="11" t="s">
        <v>1172</v>
      </c>
      <c r="L327" s="12" t="s">
        <v>21</v>
      </c>
      <c r="M327" s="13" t="s">
        <v>105</v>
      </c>
    </row>
    <row r="328" spans="1:13" hidden="1" x14ac:dyDescent="0.25">
      <c r="A328" s="1" t="s">
        <v>1173</v>
      </c>
      <c r="B328" s="2" t="s">
        <v>1174</v>
      </c>
      <c r="C328" s="3">
        <v>44062.4976157407</v>
      </c>
      <c r="D328" s="4" t="s">
        <v>1175</v>
      </c>
      <c r="E328" s="5" t="s">
        <v>289</v>
      </c>
      <c r="F328" s="6" t="s">
        <v>27</v>
      </c>
      <c r="G328" s="7" t="s">
        <v>155</v>
      </c>
      <c r="H328" s="8" t="s">
        <v>19</v>
      </c>
      <c r="I328" s="9" t="s">
        <v>19</v>
      </c>
      <c r="J328" s="10" t="s">
        <v>1172</v>
      </c>
      <c r="K328" s="11" t="s">
        <v>1172</v>
      </c>
      <c r="L328" s="12" t="s">
        <v>21</v>
      </c>
      <c r="M328" s="13" t="s">
        <v>105</v>
      </c>
    </row>
    <row r="329" spans="1:13" hidden="1" x14ac:dyDescent="0.25">
      <c r="A329" s="1" t="s">
        <v>1176</v>
      </c>
      <c r="B329" s="2" t="s">
        <v>1177</v>
      </c>
      <c r="C329" s="3">
        <v>44022.548159722202</v>
      </c>
      <c r="D329" s="4" t="s">
        <v>1178</v>
      </c>
      <c r="E329" s="5" t="s">
        <v>583</v>
      </c>
      <c r="F329" s="6" t="s">
        <v>17</v>
      </c>
      <c r="G329" s="7" t="s">
        <v>140</v>
      </c>
      <c r="H329" s="8" t="s">
        <v>141</v>
      </c>
      <c r="I329" s="9" t="s">
        <v>19</v>
      </c>
      <c r="J329" s="10" t="s">
        <v>1172</v>
      </c>
      <c r="K329" s="11" t="s">
        <v>1172</v>
      </c>
      <c r="L329" s="12" t="s">
        <v>21</v>
      </c>
      <c r="M329" s="13" t="s">
        <v>22</v>
      </c>
    </row>
    <row r="330" spans="1:13" x14ac:dyDescent="0.25">
      <c r="A330" s="1" t="s">
        <v>1284</v>
      </c>
      <c r="B330" s="2" t="s">
        <v>1285</v>
      </c>
      <c r="C330" s="3">
        <v>44064.400474536997</v>
      </c>
      <c r="D330" s="4" t="s">
        <v>1286</v>
      </c>
      <c r="E330" s="5" t="s">
        <v>1287</v>
      </c>
      <c r="F330" s="6" t="s">
        <v>27</v>
      </c>
      <c r="G330" s="7" t="s">
        <v>19</v>
      </c>
      <c r="H330" s="8" t="s">
        <v>19</v>
      </c>
      <c r="I330" s="9" t="s">
        <v>28</v>
      </c>
      <c r="J330" s="10" t="s">
        <v>1249</v>
      </c>
      <c r="K330" s="11" t="s">
        <v>1249</v>
      </c>
      <c r="L330" s="12" t="s">
        <v>38</v>
      </c>
      <c r="M330" s="13" t="s">
        <v>105</v>
      </c>
    </row>
    <row r="331" spans="1:13" x14ac:dyDescent="0.25">
      <c r="A331" s="1" t="s">
        <v>1288</v>
      </c>
      <c r="B331" s="2" t="s">
        <v>1289</v>
      </c>
      <c r="C331" s="3">
        <v>44064.400787036997</v>
      </c>
      <c r="D331" s="4" t="s">
        <v>1290</v>
      </c>
      <c r="E331" s="5" t="s">
        <v>1291</v>
      </c>
      <c r="F331" s="6" t="s">
        <v>27</v>
      </c>
      <c r="G331" s="7" t="s">
        <v>19</v>
      </c>
      <c r="H331" s="8" t="s">
        <v>19</v>
      </c>
      <c r="I331" s="9" t="s">
        <v>28</v>
      </c>
      <c r="J331" s="10" t="s">
        <v>1249</v>
      </c>
      <c r="K331" s="11" t="s">
        <v>1249</v>
      </c>
      <c r="L331" s="12" t="s">
        <v>38</v>
      </c>
      <c r="M331" s="13" t="s">
        <v>105</v>
      </c>
    </row>
    <row r="332" spans="1:13" x14ac:dyDescent="0.25">
      <c r="A332" s="1" t="s">
        <v>1292</v>
      </c>
      <c r="B332" s="2" t="s">
        <v>1293</v>
      </c>
      <c r="C332" s="3">
        <v>44064.4011342593</v>
      </c>
      <c r="D332" s="4" t="s">
        <v>1294</v>
      </c>
      <c r="E332" s="5" t="s">
        <v>1295</v>
      </c>
      <c r="F332" s="6" t="s">
        <v>27</v>
      </c>
      <c r="G332" s="7" t="s">
        <v>19</v>
      </c>
      <c r="H332" s="8" t="s">
        <v>19</v>
      </c>
      <c r="I332" s="9" t="s">
        <v>28</v>
      </c>
      <c r="J332" s="10" t="s">
        <v>1249</v>
      </c>
      <c r="K332" s="11" t="s">
        <v>1249</v>
      </c>
      <c r="L332" s="12" t="s">
        <v>38</v>
      </c>
      <c r="M332" s="13" t="s">
        <v>105</v>
      </c>
    </row>
    <row r="333" spans="1:13" hidden="1" x14ac:dyDescent="0.25">
      <c r="A333" s="1" t="s">
        <v>1179</v>
      </c>
      <c r="B333" s="2" t="s">
        <v>1180</v>
      </c>
      <c r="C333" s="3">
        <v>43865.452199074098</v>
      </c>
      <c r="D333" s="4" t="s">
        <v>1181</v>
      </c>
      <c r="E333" s="5" t="s">
        <v>1182</v>
      </c>
      <c r="F333" s="6" t="s">
        <v>17</v>
      </c>
      <c r="G333" s="7" t="s">
        <v>18</v>
      </c>
      <c r="H333" s="8" t="s">
        <v>19</v>
      </c>
      <c r="I333" s="9" t="s">
        <v>19</v>
      </c>
      <c r="J333" s="10" t="s">
        <v>1172</v>
      </c>
      <c r="K333" s="11" t="s">
        <v>1172</v>
      </c>
      <c r="L333" s="12" t="s">
        <v>21</v>
      </c>
      <c r="M333" s="13" t="s">
        <v>22</v>
      </c>
    </row>
    <row r="334" spans="1:13" hidden="1" x14ac:dyDescent="0.25">
      <c r="A334" s="1" t="s">
        <v>1183</v>
      </c>
      <c r="B334" s="2" t="s">
        <v>1184</v>
      </c>
      <c r="C334" s="3">
        <v>43937.706701388903</v>
      </c>
      <c r="D334" s="4" t="s">
        <v>1185</v>
      </c>
      <c r="E334" s="5" t="s">
        <v>1186</v>
      </c>
      <c r="F334" s="6" t="s">
        <v>527</v>
      </c>
      <c r="G334" s="7" t="s">
        <v>235</v>
      </c>
      <c r="H334" s="8" t="s">
        <v>19</v>
      </c>
      <c r="I334" s="9" t="s">
        <v>19</v>
      </c>
      <c r="J334" s="10" t="s">
        <v>1172</v>
      </c>
      <c r="K334" s="11" t="s">
        <v>1172</v>
      </c>
      <c r="L334" s="12" t="s">
        <v>21</v>
      </c>
      <c r="M334" s="13" t="s">
        <v>22</v>
      </c>
    </row>
    <row r="335" spans="1:13" hidden="1" x14ac:dyDescent="0.25">
      <c r="A335" s="1" t="s">
        <v>1187</v>
      </c>
      <c r="B335" s="2" t="s">
        <v>1188</v>
      </c>
      <c r="C335" s="3">
        <v>43942.621400463002</v>
      </c>
      <c r="D335" s="4" t="s">
        <v>1189</v>
      </c>
      <c r="E335" s="5" t="s">
        <v>1190</v>
      </c>
      <c r="F335" s="6" t="s">
        <v>17</v>
      </c>
      <c r="G335" s="7" t="s">
        <v>155</v>
      </c>
      <c r="H335" s="8" t="s">
        <v>19</v>
      </c>
      <c r="I335" s="9" t="s">
        <v>19</v>
      </c>
      <c r="J335" s="10" t="s">
        <v>1172</v>
      </c>
      <c r="K335" s="11" t="s">
        <v>1172</v>
      </c>
      <c r="L335" s="12" t="s">
        <v>21</v>
      </c>
      <c r="M335" s="13" t="s">
        <v>22</v>
      </c>
    </row>
    <row r="336" spans="1:13" hidden="1" x14ac:dyDescent="0.25">
      <c r="A336" s="1" t="s">
        <v>1191</v>
      </c>
      <c r="B336" s="2" t="s">
        <v>1192</v>
      </c>
      <c r="C336" s="3">
        <v>44021.646608796298</v>
      </c>
      <c r="D336" s="4" t="s">
        <v>1193</v>
      </c>
      <c r="E336" s="5" t="s">
        <v>567</v>
      </c>
      <c r="F336" s="6" t="s">
        <v>17</v>
      </c>
      <c r="G336" s="7" t="s">
        <v>285</v>
      </c>
      <c r="H336" s="8" t="s">
        <v>19</v>
      </c>
      <c r="I336" s="9" t="s">
        <v>19</v>
      </c>
      <c r="J336" s="10" t="s">
        <v>1172</v>
      </c>
      <c r="K336" s="11" t="s">
        <v>1172</v>
      </c>
      <c r="L336" s="12" t="s">
        <v>21</v>
      </c>
      <c r="M336" s="13" t="s">
        <v>22</v>
      </c>
    </row>
    <row r="337" spans="1:13" hidden="1" x14ac:dyDescent="0.25">
      <c r="A337" s="1" t="s">
        <v>1194</v>
      </c>
      <c r="B337" s="2" t="s">
        <v>1195</v>
      </c>
      <c r="C337" s="3">
        <v>44021.646608796298</v>
      </c>
      <c r="D337" s="4" t="s">
        <v>1196</v>
      </c>
      <c r="E337" s="5" t="s">
        <v>1197</v>
      </c>
      <c r="F337" s="6" t="s">
        <v>17</v>
      </c>
      <c r="G337" s="7" t="s">
        <v>285</v>
      </c>
      <c r="H337" s="8" t="s">
        <v>19</v>
      </c>
      <c r="I337" s="9" t="s">
        <v>19</v>
      </c>
      <c r="J337" s="10" t="s">
        <v>1172</v>
      </c>
      <c r="K337" s="11" t="s">
        <v>1172</v>
      </c>
      <c r="L337" s="12" t="s">
        <v>21</v>
      </c>
      <c r="M337" s="13" t="s">
        <v>22</v>
      </c>
    </row>
    <row r="338" spans="1:13" hidden="1" x14ac:dyDescent="0.25">
      <c r="A338" s="1" t="s">
        <v>1198</v>
      </c>
      <c r="B338" s="2" t="s">
        <v>1199</v>
      </c>
      <c r="C338" s="3">
        <v>43942.621400463002</v>
      </c>
      <c r="D338" s="4" t="s">
        <v>1200</v>
      </c>
      <c r="E338" s="5" t="s">
        <v>1201</v>
      </c>
      <c r="F338" s="6" t="s">
        <v>17</v>
      </c>
      <c r="G338" s="7" t="s">
        <v>155</v>
      </c>
      <c r="H338" s="8" t="s">
        <v>19</v>
      </c>
      <c r="I338" s="9" t="s">
        <v>19</v>
      </c>
      <c r="J338" s="10" t="s">
        <v>1172</v>
      </c>
      <c r="K338" s="11" t="s">
        <v>1172</v>
      </c>
      <c r="L338" s="12" t="s">
        <v>21</v>
      </c>
      <c r="M338" s="13" t="s">
        <v>22</v>
      </c>
    </row>
    <row r="339" spans="1:13" hidden="1" x14ac:dyDescent="0.25">
      <c r="A339" s="1" t="s">
        <v>1202</v>
      </c>
      <c r="B339" s="2" t="s">
        <v>1203</v>
      </c>
      <c r="C339" s="3">
        <v>43937.706701388903</v>
      </c>
      <c r="D339" s="4" t="s">
        <v>1204</v>
      </c>
      <c r="E339" s="5" t="s">
        <v>1205</v>
      </c>
      <c r="F339" s="6" t="s">
        <v>527</v>
      </c>
      <c r="G339" s="7" t="s">
        <v>235</v>
      </c>
      <c r="H339" s="8" t="s">
        <v>19</v>
      </c>
      <c r="I339" s="9" t="s">
        <v>19</v>
      </c>
      <c r="J339" s="10" t="s">
        <v>1172</v>
      </c>
      <c r="K339" s="11" t="s">
        <v>1172</v>
      </c>
      <c r="L339" s="12" t="s">
        <v>21</v>
      </c>
      <c r="M339" s="13" t="s">
        <v>22</v>
      </c>
    </row>
    <row r="340" spans="1:13" hidden="1" x14ac:dyDescent="0.25">
      <c r="A340" s="1" t="s">
        <v>1206</v>
      </c>
      <c r="B340" s="2" t="s">
        <v>1207</v>
      </c>
      <c r="C340" s="3">
        <v>44021.646597222199</v>
      </c>
      <c r="D340" s="4" t="s">
        <v>1208</v>
      </c>
      <c r="E340" s="5" t="s">
        <v>284</v>
      </c>
      <c r="F340" s="6" t="s">
        <v>17</v>
      </c>
      <c r="G340" s="7" t="s">
        <v>285</v>
      </c>
      <c r="H340" s="8" t="s">
        <v>19</v>
      </c>
      <c r="I340" s="9" t="s">
        <v>19</v>
      </c>
      <c r="J340" s="10" t="s">
        <v>1172</v>
      </c>
      <c r="K340" s="11" t="s">
        <v>1172</v>
      </c>
      <c r="L340" s="12" t="s">
        <v>987</v>
      </c>
      <c r="M340" s="13" t="s">
        <v>22</v>
      </c>
    </row>
    <row r="341" spans="1:13" hidden="1" x14ac:dyDescent="0.25">
      <c r="A341" s="1" t="s">
        <v>1209</v>
      </c>
      <c r="B341" s="2" t="s">
        <v>1210</v>
      </c>
      <c r="C341" s="3">
        <v>44021.646608796298</v>
      </c>
      <c r="D341" s="4" t="s">
        <v>1211</v>
      </c>
      <c r="E341" s="5" t="s">
        <v>289</v>
      </c>
      <c r="F341" s="6" t="s">
        <v>17</v>
      </c>
      <c r="G341" s="7" t="s">
        <v>155</v>
      </c>
      <c r="H341" s="8" t="s">
        <v>19</v>
      </c>
      <c r="I341" s="9" t="s">
        <v>19</v>
      </c>
      <c r="J341" s="10" t="s">
        <v>1172</v>
      </c>
      <c r="K341" s="11" t="s">
        <v>1172</v>
      </c>
      <c r="L341" s="12" t="s">
        <v>987</v>
      </c>
      <c r="M341" s="13" t="s">
        <v>22</v>
      </c>
    </row>
    <row r="342" spans="1:13" hidden="1" x14ac:dyDescent="0.25">
      <c r="A342" s="1" t="s">
        <v>1212</v>
      </c>
      <c r="B342" s="2" t="s">
        <v>1213</v>
      </c>
      <c r="C342" s="3">
        <v>44036.391851851899</v>
      </c>
      <c r="D342" s="4" t="s">
        <v>1214</v>
      </c>
      <c r="E342" s="5" t="s">
        <v>234</v>
      </c>
      <c r="F342" s="6" t="s">
        <v>17</v>
      </c>
      <c r="G342" s="7" t="s">
        <v>235</v>
      </c>
      <c r="H342" s="8" t="s">
        <v>19</v>
      </c>
      <c r="I342" s="9" t="s">
        <v>19</v>
      </c>
      <c r="J342" s="10" t="s">
        <v>1172</v>
      </c>
      <c r="K342" s="11" t="s">
        <v>1172</v>
      </c>
      <c r="L342" s="12" t="s">
        <v>111</v>
      </c>
      <c r="M342" s="13" t="s">
        <v>22</v>
      </c>
    </row>
    <row r="343" spans="1:13" hidden="1" x14ac:dyDescent="0.25">
      <c r="A343" s="1" t="s">
        <v>1330</v>
      </c>
      <c r="B343" s="2" t="s">
        <v>1331</v>
      </c>
      <c r="C343" s="3">
        <v>44004.617754629602</v>
      </c>
      <c r="D343" s="4" t="s">
        <v>1332</v>
      </c>
      <c r="E343" s="5" t="s">
        <v>1333</v>
      </c>
      <c r="F343" s="6" t="s">
        <v>27</v>
      </c>
      <c r="G343" s="7" t="s">
        <v>19</v>
      </c>
      <c r="H343" s="8" t="s">
        <v>19</v>
      </c>
      <c r="I343" s="9" t="s">
        <v>1334</v>
      </c>
      <c r="J343" s="10" t="s">
        <v>1249</v>
      </c>
      <c r="K343" s="11" t="s">
        <v>1249</v>
      </c>
      <c r="L343" s="12" t="s">
        <v>30</v>
      </c>
      <c r="M343" s="13" t="s">
        <v>22</v>
      </c>
    </row>
    <row r="344" spans="1:13" hidden="1" x14ac:dyDescent="0.25">
      <c r="A344" s="1" t="s">
        <v>1215</v>
      </c>
      <c r="B344" s="2" t="s">
        <v>1216</v>
      </c>
      <c r="C344" s="3">
        <v>44036.391851851899</v>
      </c>
      <c r="D344" s="4" t="s">
        <v>1217</v>
      </c>
      <c r="E344" s="5" t="s">
        <v>1218</v>
      </c>
      <c r="F344" s="6" t="s">
        <v>17</v>
      </c>
      <c r="G344" s="7" t="s">
        <v>235</v>
      </c>
      <c r="H344" s="8" t="s">
        <v>19</v>
      </c>
      <c r="I344" s="9" t="s">
        <v>19</v>
      </c>
      <c r="J344" s="10" t="s">
        <v>1172</v>
      </c>
      <c r="K344" s="11" t="s">
        <v>1172</v>
      </c>
      <c r="L344" s="12" t="s">
        <v>111</v>
      </c>
      <c r="M344" s="13" t="s">
        <v>22</v>
      </c>
    </row>
    <row r="345" spans="1:13" x14ac:dyDescent="0.25">
      <c r="A345" s="1" t="s">
        <v>1340</v>
      </c>
      <c r="B345" s="2" t="s">
        <v>1341</v>
      </c>
      <c r="C345" s="3">
        <v>44057.725717592599</v>
      </c>
      <c r="D345" s="4" t="s">
        <v>1342</v>
      </c>
      <c r="E345" s="5" t="s">
        <v>1343</v>
      </c>
      <c r="F345" s="6" t="s">
        <v>27</v>
      </c>
      <c r="G345" s="7" t="s">
        <v>19</v>
      </c>
      <c r="H345" s="8" t="s">
        <v>19</v>
      </c>
      <c r="I345" s="9" t="s">
        <v>28</v>
      </c>
      <c r="J345" s="10" t="s">
        <v>1249</v>
      </c>
      <c r="K345" s="11" t="s">
        <v>1249</v>
      </c>
      <c r="L345" s="12" t="s">
        <v>46</v>
      </c>
      <c r="M345" s="13" t="s">
        <v>22</v>
      </c>
    </row>
    <row r="346" spans="1:13" x14ac:dyDescent="0.25">
      <c r="A346" s="1" t="s">
        <v>1344</v>
      </c>
      <c r="B346" s="2" t="s">
        <v>1345</v>
      </c>
      <c r="C346" s="3">
        <v>44057.633587962999</v>
      </c>
      <c r="D346" s="4" t="s">
        <v>1346</v>
      </c>
      <c r="E346" s="5" t="s">
        <v>1347</v>
      </c>
      <c r="F346" s="6" t="s">
        <v>27</v>
      </c>
      <c r="G346" s="7" t="s">
        <v>19</v>
      </c>
      <c r="H346" s="8" t="s">
        <v>19</v>
      </c>
      <c r="I346" s="9" t="s">
        <v>28</v>
      </c>
      <c r="J346" s="10" t="s">
        <v>1249</v>
      </c>
      <c r="K346" s="11" t="s">
        <v>1249</v>
      </c>
      <c r="L346" s="12" t="s">
        <v>46</v>
      </c>
      <c r="M346" s="13" t="s">
        <v>22</v>
      </c>
    </row>
    <row r="347" spans="1:13" x14ac:dyDescent="0.25">
      <c r="A347" s="1" t="s">
        <v>1348</v>
      </c>
      <c r="B347" s="2" t="s">
        <v>1349</v>
      </c>
      <c r="C347" s="3">
        <v>44057.645474536999</v>
      </c>
      <c r="D347" s="4" t="s">
        <v>1350</v>
      </c>
      <c r="E347" s="5" t="s">
        <v>1351</v>
      </c>
      <c r="F347" s="6" t="s">
        <v>27</v>
      </c>
      <c r="G347" s="7" t="s">
        <v>19</v>
      </c>
      <c r="H347" s="8" t="s">
        <v>19</v>
      </c>
      <c r="I347" s="9" t="s">
        <v>28</v>
      </c>
      <c r="J347" s="10" t="s">
        <v>1249</v>
      </c>
      <c r="K347" s="11" t="s">
        <v>1249</v>
      </c>
      <c r="L347" s="12" t="s">
        <v>46</v>
      </c>
      <c r="M347" s="13" t="s">
        <v>22</v>
      </c>
    </row>
    <row r="348" spans="1:13" hidden="1" x14ac:dyDescent="0.25">
      <c r="A348" s="1" t="s">
        <v>1219</v>
      </c>
      <c r="B348" s="2" t="s">
        <v>1220</v>
      </c>
      <c r="C348" s="3">
        <v>44036.391851851899</v>
      </c>
      <c r="D348" s="4" t="s">
        <v>1221</v>
      </c>
      <c r="E348" s="5" t="s">
        <v>1222</v>
      </c>
      <c r="F348" s="6" t="s">
        <v>17</v>
      </c>
      <c r="G348" s="7" t="s">
        <v>235</v>
      </c>
      <c r="H348" s="8" t="s">
        <v>19</v>
      </c>
      <c r="I348" s="9" t="s">
        <v>19</v>
      </c>
      <c r="J348" s="10" t="s">
        <v>1172</v>
      </c>
      <c r="K348" s="11" t="s">
        <v>1172</v>
      </c>
      <c r="L348" s="12" t="s">
        <v>111</v>
      </c>
      <c r="M348" s="13" t="s">
        <v>22</v>
      </c>
    </row>
    <row r="349" spans="1:13" hidden="1" x14ac:dyDescent="0.25">
      <c r="A349" s="1" t="s">
        <v>1227</v>
      </c>
      <c r="B349" s="2" t="s">
        <v>1228</v>
      </c>
      <c r="C349" s="3">
        <v>43542.416967592602</v>
      </c>
      <c r="D349" s="4" t="s">
        <v>1229</v>
      </c>
      <c r="E349" s="5" t="s">
        <v>165</v>
      </c>
      <c r="F349" s="6" t="s">
        <v>17</v>
      </c>
      <c r="G349" s="7" t="s">
        <v>140</v>
      </c>
      <c r="H349" s="8" t="s">
        <v>141</v>
      </c>
      <c r="I349" s="9" t="s">
        <v>19</v>
      </c>
      <c r="J349" s="10" t="s">
        <v>1230</v>
      </c>
      <c r="K349" s="11" t="s">
        <v>1230</v>
      </c>
      <c r="L349" s="12" t="s">
        <v>21</v>
      </c>
      <c r="M349" s="13" t="s">
        <v>22</v>
      </c>
    </row>
    <row r="350" spans="1:13" hidden="1" x14ac:dyDescent="0.25">
      <c r="A350" s="1" t="s">
        <v>1231</v>
      </c>
      <c r="B350" s="2" t="s">
        <v>1232</v>
      </c>
      <c r="C350" s="3">
        <v>43917.600335648101</v>
      </c>
      <c r="D350" s="4" t="s">
        <v>1233</v>
      </c>
      <c r="E350" s="5" t="s">
        <v>1234</v>
      </c>
      <c r="F350" s="6" t="s">
        <v>17</v>
      </c>
      <c r="G350" s="7" t="s">
        <v>140</v>
      </c>
      <c r="H350" s="8" t="s">
        <v>294</v>
      </c>
      <c r="I350" s="9" t="s">
        <v>19</v>
      </c>
      <c r="J350" s="10" t="s">
        <v>1230</v>
      </c>
      <c r="K350" s="11" t="s">
        <v>1230</v>
      </c>
      <c r="L350" s="12" t="s">
        <v>21</v>
      </c>
      <c r="M350" s="13" t="s">
        <v>22</v>
      </c>
    </row>
    <row r="351" spans="1:13" x14ac:dyDescent="0.25">
      <c r="A351" s="1" t="s">
        <v>1363</v>
      </c>
      <c r="B351" s="2" t="s">
        <v>1364</v>
      </c>
      <c r="C351" s="3">
        <v>43795.561724537001</v>
      </c>
      <c r="D351" s="4" t="s">
        <v>1365</v>
      </c>
      <c r="E351" s="5" t="s">
        <v>1366</v>
      </c>
      <c r="F351" s="6" t="s">
        <v>27</v>
      </c>
      <c r="G351" s="7" t="s">
        <v>19</v>
      </c>
      <c r="H351" s="8" t="s">
        <v>19</v>
      </c>
      <c r="I351" s="9" t="s">
        <v>28</v>
      </c>
      <c r="J351" s="10" t="s">
        <v>1359</v>
      </c>
      <c r="K351" s="11" t="s">
        <v>1359</v>
      </c>
      <c r="L351" s="12" t="s">
        <v>117</v>
      </c>
      <c r="M351" s="13" t="s">
        <v>22</v>
      </c>
    </row>
    <row r="352" spans="1:13" hidden="1" x14ac:dyDescent="0.25">
      <c r="A352" s="1" t="s">
        <v>1235</v>
      </c>
      <c r="B352" s="2" t="s">
        <v>1236</v>
      </c>
      <c r="C352" s="3">
        <v>43628.398761574099</v>
      </c>
      <c r="D352" s="4" t="s">
        <v>1237</v>
      </c>
      <c r="E352" s="5" t="s">
        <v>1238</v>
      </c>
      <c r="F352" s="6" t="s">
        <v>17</v>
      </c>
      <c r="G352" s="7" t="s">
        <v>43</v>
      </c>
      <c r="H352" s="8" t="s">
        <v>51</v>
      </c>
      <c r="I352" s="9" t="s">
        <v>19</v>
      </c>
      <c r="J352" s="10" t="s">
        <v>1230</v>
      </c>
      <c r="K352" s="11" t="s">
        <v>1230</v>
      </c>
      <c r="L352" s="12" t="s">
        <v>21</v>
      </c>
      <c r="M352" s="13" t="s">
        <v>22</v>
      </c>
    </row>
    <row r="353" spans="1:13" hidden="1" x14ac:dyDescent="0.25">
      <c r="A353" s="1" t="s">
        <v>1239</v>
      </c>
      <c r="B353" s="2" t="s">
        <v>1240</v>
      </c>
      <c r="C353" s="3">
        <v>44064.418414351901</v>
      </c>
      <c r="D353" s="4" t="s">
        <v>1241</v>
      </c>
      <c r="E353" s="5" t="s">
        <v>613</v>
      </c>
      <c r="F353" s="6" t="s">
        <v>116</v>
      </c>
      <c r="G353" s="7" t="s">
        <v>43</v>
      </c>
      <c r="H353" s="8" t="s">
        <v>51</v>
      </c>
      <c r="I353" s="9" t="s">
        <v>19</v>
      </c>
      <c r="J353" s="10" t="s">
        <v>1230</v>
      </c>
      <c r="K353" s="11" t="s">
        <v>1230</v>
      </c>
      <c r="L353" s="12" t="s">
        <v>117</v>
      </c>
      <c r="M353" s="13" t="s">
        <v>22</v>
      </c>
    </row>
    <row r="354" spans="1:13" hidden="1" x14ac:dyDescent="0.25">
      <c r="A354" s="1" t="s">
        <v>1246</v>
      </c>
      <c r="B354" s="2" t="s">
        <v>1247</v>
      </c>
      <c r="C354" s="3">
        <v>43980.5242013889</v>
      </c>
      <c r="D354" s="4" t="s">
        <v>1248</v>
      </c>
      <c r="E354" s="5" t="s">
        <v>609</v>
      </c>
      <c r="F354" s="6" t="s">
        <v>17</v>
      </c>
      <c r="G354" s="7" t="s">
        <v>43</v>
      </c>
      <c r="H354" s="8" t="s">
        <v>44</v>
      </c>
      <c r="I354" s="9" t="s">
        <v>19</v>
      </c>
      <c r="J354" s="10" t="s">
        <v>1249</v>
      </c>
      <c r="K354" s="11" t="s">
        <v>1249</v>
      </c>
      <c r="L354" s="12" t="s">
        <v>38</v>
      </c>
      <c r="M354" s="13" t="s">
        <v>22</v>
      </c>
    </row>
    <row r="355" spans="1:13" hidden="1" x14ac:dyDescent="0.25">
      <c r="A355" s="1" t="s">
        <v>1250</v>
      </c>
      <c r="B355" s="2" t="s">
        <v>1251</v>
      </c>
      <c r="C355" s="3">
        <v>43969.386712963002</v>
      </c>
      <c r="D355" s="4" t="s">
        <v>1252</v>
      </c>
      <c r="E355" s="5" t="s">
        <v>1253</v>
      </c>
      <c r="F355" s="6" t="s">
        <v>17</v>
      </c>
      <c r="G355" s="7" t="s">
        <v>43</v>
      </c>
      <c r="H355" s="8" t="s">
        <v>51</v>
      </c>
      <c r="I355" s="9" t="s">
        <v>19</v>
      </c>
      <c r="J355" s="10" t="s">
        <v>1249</v>
      </c>
      <c r="K355" s="11" t="s">
        <v>1249</v>
      </c>
      <c r="L355" s="12" t="s">
        <v>38</v>
      </c>
      <c r="M355" s="13" t="s">
        <v>22</v>
      </c>
    </row>
    <row r="356" spans="1:13" hidden="1" x14ac:dyDescent="0.25">
      <c r="A356" s="1" t="s">
        <v>1254</v>
      </c>
      <c r="B356" s="2" t="s">
        <v>1255</v>
      </c>
      <c r="C356" s="3">
        <v>44004.762534722198</v>
      </c>
      <c r="D356" s="4" t="s">
        <v>1256</v>
      </c>
      <c r="E356" s="5" t="s">
        <v>317</v>
      </c>
      <c r="F356" s="6" t="s">
        <v>17</v>
      </c>
      <c r="G356" s="7" t="s">
        <v>155</v>
      </c>
      <c r="H356" s="8" t="s">
        <v>19</v>
      </c>
      <c r="I356" s="9" t="s">
        <v>19</v>
      </c>
      <c r="J356" s="10" t="s">
        <v>1249</v>
      </c>
      <c r="K356" s="11" t="s">
        <v>1249</v>
      </c>
      <c r="L356" s="12" t="s">
        <v>38</v>
      </c>
      <c r="M356" s="13" t="s">
        <v>22</v>
      </c>
    </row>
    <row r="357" spans="1:13" hidden="1" x14ac:dyDescent="0.25">
      <c r="A357" s="1" t="s">
        <v>1257</v>
      </c>
      <c r="B357" s="2" t="s">
        <v>1258</v>
      </c>
      <c r="C357" s="3">
        <v>43969.387129629598</v>
      </c>
      <c r="D357" s="4" t="s">
        <v>1259</v>
      </c>
      <c r="E357" s="5" t="s">
        <v>16</v>
      </c>
      <c r="F357" s="6" t="s">
        <v>17</v>
      </c>
      <c r="G357" s="7" t="s">
        <v>18</v>
      </c>
      <c r="H357" s="8" t="s">
        <v>19</v>
      </c>
      <c r="I357" s="9" t="s">
        <v>19</v>
      </c>
      <c r="J357" s="10" t="s">
        <v>1249</v>
      </c>
      <c r="K357" s="11" t="s">
        <v>1249</v>
      </c>
      <c r="L357" s="12" t="s">
        <v>38</v>
      </c>
      <c r="M357" s="13" t="s">
        <v>22</v>
      </c>
    </row>
    <row r="358" spans="1:13" x14ac:dyDescent="0.25">
      <c r="A358" s="1" t="s">
        <v>1388</v>
      </c>
      <c r="B358" s="2" t="s">
        <v>1389</v>
      </c>
      <c r="C358" s="3">
        <v>43998.605289351799</v>
      </c>
      <c r="D358" s="4" t="s">
        <v>1390</v>
      </c>
      <c r="E358" s="5" t="s">
        <v>1391</v>
      </c>
      <c r="F358" s="6" t="s">
        <v>27</v>
      </c>
      <c r="G358" s="7" t="s">
        <v>19</v>
      </c>
      <c r="H358" s="8" t="s">
        <v>19</v>
      </c>
      <c r="I358" s="9" t="s">
        <v>28</v>
      </c>
      <c r="J358" s="10" t="s">
        <v>1387</v>
      </c>
      <c r="K358" s="11" t="s">
        <v>1387</v>
      </c>
      <c r="L358" s="12" t="s">
        <v>38</v>
      </c>
      <c r="M358" s="13" t="s">
        <v>22</v>
      </c>
    </row>
    <row r="359" spans="1:13" x14ac:dyDescent="0.25">
      <c r="A359" s="1" t="s">
        <v>1392</v>
      </c>
      <c r="B359" s="2" t="s">
        <v>1393</v>
      </c>
      <c r="C359" s="3">
        <v>43998.605289351799</v>
      </c>
      <c r="D359" s="4" t="s">
        <v>1394</v>
      </c>
      <c r="E359" s="5" t="s">
        <v>1395</v>
      </c>
      <c r="F359" s="6" t="s">
        <v>27</v>
      </c>
      <c r="G359" s="7" t="s">
        <v>19</v>
      </c>
      <c r="H359" s="8" t="s">
        <v>19</v>
      </c>
      <c r="I359" s="9" t="s">
        <v>80</v>
      </c>
      <c r="J359" s="10" t="s">
        <v>1387</v>
      </c>
      <c r="K359" s="11" t="s">
        <v>1387</v>
      </c>
      <c r="L359" s="12" t="s">
        <v>38</v>
      </c>
      <c r="M359" s="13" t="s">
        <v>22</v>
      </c>
    </row>
    <row r="360" spans="1:13" x14ac:dyDescent="0.25">
      <c r="A360" s="1" t="s">
        <v>1396</v>
      </c>
      <c r="B360" s="2" t="s">
        <v>1397</v>
      </c>
      <c r="C360" s="3">
        <v>43998.605289351799</v>
      </c>
      <c r="D360" s="4" t="s">
        <v>1398</v>
      </c>
      <c r="E360" s="5" t="s">
        <v>1399</v>
      </c>
      <c r="F360" s="6" t="s">
        <v>27</v>
      </c>
      <c r="G360" s="7" t="s">
        <v>19</v>
      </c>
      <c r="H360" s="8" t="s">
        <v>19</v>
      </c>
      <c r="I360" s="9" t="s">
        <v>80</v>
      </c>
      <c r="J360" s="10" t="s">
        <v>1387</v>
      </c>
      <c r="K360" s="11" t="s">
        <v>1387</v>
      </c>
      <c r="L360" s="12" t="s">
        <v>38</v>
      </c>
      <c r="M360" s="13" t="s">
        <v>22</v>
      </c>
    </row>
    <row r="361" spans="1:13" hidden="1" x14ac:dyDescent="0.25">
      <c r="A361" s="1" t="s">
        <v>1260</v>
      </c>
      <c r="B361" s="2" t="s">
        <v>1261</v>
      </c>
      <c r="C361" s="3">
        <v>43966.494942129597</v>
      </c>
      <c r="D361" s="4" t="s">
        <v>1262</v>
      </c>
      <c r="E361" s="5" t="s">
        <v>822</v>
      </c>
      <c r="F361" s="6" t="s">
        <v>17</v>
      </c>
      <c r="G361" s="7" t="s">
        <v>253</v>
      </c>
      <c r="H361" s="8" t="s">
        <v>19</v>
      </c>
      <c r="I361" s="9" t="s">
        <v>19</v>
      </c>
      <c r="J361" s="10" t="s">
        <v>1249</v>
      </c>
      <c r="K361" s="11" t="s">
        <v>1249</v>
      </c>
      <c r="L361" s="12" t="s">
        <v>38</v>
      </c>
      <c r="M361" s="13" t="s">
        <v>22</v>
      </c>
    </row>
    <row r="362" spans="1:13" hidden="1" x14ac:dyDescent="0.25">
      <c r="A362" s="1" t="s">
        <v>1263</v>
      </c>
      <c r="B362" s="2" t="s">
        <v>1264</v>
      </c>
      <c r="C362" s="3">
        <v>43966.494942129597</v>
      </c>
      <c r="D362" s="4" t="s">
        <v>1265</v>
      </c>
      <c r="E362" s="5" t="s">
        <v>252</v>
      </c>
      <c r="F362" s="6" t="s">
        <v>17</v>
      </c>
      <c r="G362" s="7" t="s">
        <v>253</v>
      </c>
      <c r="H362" s="8" t="s">
        <v>19</v>
      </c>
      <c r="I362" s="9" t="s">
        <v>19</v>
      </c>
      <c r="J362" s="10" t="s">
        <v>1249</v>
      </c>
      <c r="K362" s="11" t="s">
        <v>1249</v>
      </c>
      <c r="L362" s="12" t="s">
        <v>38</v>
      </c>
      <c r="M362" s="13" t="s">
        <v>22</v>
      </c>
    </row>
    <row r="363" spans="1:13" hidden="1" x14ac:dyDescent="0.25">
      <c r="A363" s="1" t="s">
        <v>1266</v>
      </c>
      <c r="B363" s="2" t="s">
        <v>1267</v>
      </c>
      <c r="C363" s="3">
        <v>43966.494942129597</v>
      </c>
      <c r="D363" s="4" t="s">
        <v>1268</v>
      </c>
      <c r="E363" s="5" t="s">
        <v>252</v>
      </c>
      <c r="F363" s="6" t="s">
        <v>27</v>
      </c>
      <c r="G363" s="7" t="s">
        <v>253</v>
      </c>
      <c r="H363" s="8" t="s">
        <v>19</v>
      </c>
      <c r="I363" s="9" t="s">
        <v>19</v>
      </c>
      <c r="J363" s="10" t="s">
        <v>1249</v>
      </c>
      <c r="K363" s="11" t="s">
        <v>1249</v>
      </c>
      <c r="L363" s="12" t="s">
        <v>38</v>
      </c>
      <c r="M363" s="13" t="s">
        <v>22</v>
      </c>
    </row>
    <row r="364" spans="1:13" hidden="1" x14ac:dyDescent="0.25">
      <c r="A364" s="1" t="s">
        <v>1269</v>
      </c>
      <c r="B364" s="2" t="s">
        <v>1270</v>
      </c>
      <c r="C364" s="3">
        <v>44070.7214930556</v>
      </c>
      <c r="D364" s="4" t="s">
        <v>1271</v>
      </c>
      <c r="E364" s="5" t="s">
        <v>1272</v>
      </c>
      <c r="F364" s="6" t="s">
        <v>17</v>
      </c>
      <c r="G364" s="7" t="s">
        <v>253</v>
      </c>
      <c r="H364" s="8" t="s">
        <v>19</v>
      </c>
      <c r="I364" s="9" t="s">
        <v>19</v>
      </c>
      <c r="J364" s="10" t="s">
        <v>1249</v>
      </c>
      <c r="K364" s="11" t="s">
        <v>1249</v>
      </c>
      <c r="L364" s="12" t="s">
        <v>38</v>
      </c>
      <c r="M364" s="13" t="s">
        <v>105</v>
      </c>
    </row>
    <row r="365" spans="1:13" hidden="1" x14ac:dyDescent="0.25">
      <c r="A365" s="1" t="s">
        <v>1273</v>
      </c>
      <c r="B365" s="2" t="s">
        <v>1274</v>
      </c>
      <c r="C365" s="3">
        <v>43914.576527777797</v>
      </c>
      <c r="D365" s="4" t="s">
        <v>1275</v>
      </c>
      <c r="E365" s="5" t="s">
        <v>1276</v>
      </c>
      <c r="F365" s="6" t="s">
        <v>17</v>
      </c>
      <c r="G365" s="7" t="s">
        <v>110</v>
      </c>
      <c r="H365" s="8" t="s">
        <v>19</v>
      </c>
      <c r="I365" s="9" t="s">
        <v>19</v>
      </c>
      <c r="J365" s="10" t="s">
        <v>1249</v>
      </c>
      <c r="K365" s="11" t="s">
        <v>1249</v>
      </c>
      <c r="L365" s="12" t="s">
        <v>38</v>
      </c>
      <c r="M365" s="13" t="s">
        <v>105</v>
      </c>
    </row>
    <row r="366" spans="1:13" hidden="1" x14ac:dyDescent="0.25">
      <c r="A366" s="1" t="s">
        <v>1277</v>
      </c>
      <c r="B366" s="2" t="s">
        <v>1278</v>
      </c>
      <c r="C366" s="3">
        <v>43969.666909722197</v>
      </c>
      <c r="D366" s="4" t="s">
        <v>1279</v>
      </c>
      <c r="E366" s="5" t="s">
        <v>1280</v>
      </c>
      <c r="F366" s="6" t="s">
        <v>17</v>
      </c>
      <c r="G366" s="7" t="s">
        <v>140</v>
      </c>
      <c r="H366" s="8" t="s">
        <v>420</v>
      </c>
      <c r="I366" s="9" t="s">
        <v>19</v>
      </c>
      <c r="J366" s="10" t="s">
        <v>1249</v>
      </c>
      <c r="K366" s="11" t="s">
        <v>1249</v>
      </c>
      <c r="L366" s="12" t="s">
        <v>38</v>
      </c>
      <c r="M366" s="13" t="s">
        <v>22</v>
      </c>
    </row>
    <row r="367" spans="1:13" hidden="1" x14ac:dyDescent="0.25">
      <c r="A367" s="1" t="s">
        <v>1281</v>
      </c>
      <c r="B367" s="2" t="s">
        <v>1282</v>
      </c>
      <c r="C367" s="3">
        <v>43969.666909722197</v>
      </c>
      <c r="D367" s="4" t="s">
        <v>1283</v>
      </c>
      <c r="E367" s="5" t="s">
        <v>1280</v>
      </c>
      <c r="F367" s="6" t="s">
        <v>27</v>
      </c>
      <c r="G367" s="7" t="s">
        <v>140</v>
      </c>
      <c r="H367" s="8" t="s">
        <v>420</v>
      </c>
      <c r="I367" s="9" t="s">
        <v>19</v>
      </c>
      <c r="J367" s="10" t="s">
        <v>1249</v>
      </c>
      <c r="K367" s="11" t="s">
        <v>1249</v>
      </c>
      <c r="L367" s="12" t="s">
        <v>38</v>
      </c>
      <c r="M367" s="13" t="s">
        <v>22</v>
      </c>
    </row>
    <row r="368" spans="1:13" hidden="1" x14ac:dyDescent="0.25">
      <c r="A368" s="1" t="s">
        <v>1425</v>
      </c>
      <c r="B368" s="2" t="s">
        <v>1426</v>
      </c>
      <c r="C368" s="3">
        <v>44069.733645833301</v>
      </c>
      <c r="D368" s="4" t="s">
        <v>1427</v>
      </c>
      <c r="E368" s="5" t="s">
        <v>658</v>
      </c>
      <c r="F368" s="6" t="s">
        <v>27</v>
      </c>
      <c r="G368" s="7" t="s">
        <v>19</v>
      </c>
      <c r="H368" s="8" t="s">
        <v>19</v>
      </c>
      <c r="I368" s="9" t="s">
        <v>28</v>
      </c>
      <c r="J368" s="10" t="s">
        <v>1417</v>
      </c>
      <c r="K368" s="11" t="s">
        <v>1417</v>
      </c>
      <c r="L368" s="12" t="s">
        <v>46</v>
      </c>
      <c r="M368" s="13" t="s">
        <v>173</v>
      </c>
    </row>
    <row r="369" spans="1:13" hidden="1" x14ac:dyDescent="0.25">
      <c r="A369" s="1" t="s">
        <v>1296</v>
      </c>
      <c r="B369" s="2" t="s">
        <v>1297</v>
      </c>
      <c r="C369" s="3">
        <v>44021.646608796298</v>
      </c>
      <c r="D369" s="4" t="s">
        <v>1298</v>
      </c>
      <c r="E369" s="5" t="s">
        <v>567</v>
      </c>
      <c r="F369" s="6" t="s">
        <v>17</v>
      </c>
      <c r="G369" s="7" t="s">
        <v>285</v>
      </c>
      <c r="H369" s="8" t="s">
        <v>19</v>
      </c>
      <c r="I369" s="9" t="s">
        <v>19</v>
      </c>
      <c r="J369" s="10" t="s">
        <v>1249</v>
      </c>
      <c r="K369" s="11" t="s">
        <v>1249</v>
      </c>
      <c r="L369" s="12" t="s">
        <v>38</v>
      </c>
      <c r="M369" s="13" t="s">
        <v>22</v>
      </c>
    </row>
    <row r="370" spans="1:13" hidden="1" x14ac:dyDescent="0.25">
      <c r="A370" s="1" t="s">
        <v>1299</v>
      </c>
      <c r="B370" s="2" t="s">
        <v>1300</v>
      </c>
      <c r="C370" s="3">
        <v>44001.417673611097</v>
      </c>
      <c r="D370" s="4" t="s">
        <v>1301</v>
      </c>
      <c r="E370" s="5" t="s">
        <v>284</v>
      </c>
      <c r="F370" s="6" t="s">
        <v>17</v>
      </c>
      <c r="G370" s="7" t="s">
        <v>285</v>
      </c>
      <c r="H370" s="8" t="s">
        <v>19</v>
      </c>
      <c r="I370" s="9" t="s">
        <v>19</v>
      </c>
      <c r="J370" s="10" t="s">
        <v>1249</v>
      </c>
      <c r="K370" s="11" t="s">
        <v>1249</v>
      </c>
      <c r="L370" s="12" t="s">
        <v>38</v>
      </c>
      <c r="M370" s="13" t="s">
        <v>22</v>
      </c>
    </row>
    <row r="371" spans="1:13" hidden="1" x14ac:dyDescent="0.25">
      <c r="A371" s="1" t="s">
        <v>1305</v>
      </c>
      <c r="B371" s="2" t="s">
        <v>1306</v>
      </c>
      <c r="C371" s="3">
        <v>44004.762534722198</v>
      </c>
      <c r="D371" s="4" t="s">
        <v>1307</v>
      </c>
      <c r="E371" s="5" t="s">
        <v>289</v>
      </c>
      <c r="F371" s="6" t="s">
        <v>17</v>
      </c>
      <c r="G371" s="7" t="s">
        <v>155</v>
      </c>
      <c r="H371" s="8" t="s">
        <v>19</v>
      </c>
      <c r="I371" s="9" t="s">
        <v>19</v>
      </c>
      <c r="J371" s="10" t="s">
        <v>1249</v>
      </c>
      <c r="K371" s="11" t="s">
        <v>1249</v>
      </c>
      <c r="L371" s="12" t="s">
        <v>38</v>
      </c>
      <c r="M371" s="13" t="s">
        <v>22</v>
      </c>
    </row>
    <row r="372" spans="1:13" hidden="1" x14ac:dyDescent="0.25">
      <c r="A372" s="1" t="s">
        <v>1308</v>
      </c>
      <c r="B372" s="2" t="s">
        <v>1309</v>
      </c>
      <c r="C372" s="3">
        <v>44032.644201388903</v>
      </c>
      <c r="D372" s="4" t="s">
        <v>1310</v>
      </c>
      <c r="E372" s="5" t="s">
        <v>1311</v>
      </c>
      <c r="F372" s="6" t="s">
        <v>17</v>
      </c>
      <c r="G372" s="7" t="s">
        <v>140</v>
      </c>
      <c r="H372" s="8" t="s">
        <v>425</v>
      </c>
      <c r="I372" s="9" t="s">
        <v>19</v>
      </c>
      <c r="J372" s="10" t="s">
        <v>1249</v>
      </c>
      <c r="K372" s="11" t="s">
        <v>1249</v>
      </c>
      <c r="L372" s="12" t="s">
        <v>654</v>
      </c>
      <c r="M372" s="13" t="s">
        <v>22</v>
      </c>
    </row>
    <row r="373" spans="1:13" hidden="1" x14ac:dyDescent="0.25">
      <c r="A373" s="1" t="s">
        <v>1312</v>
      </c>
      <c r="B373" s="2" t="s">
        <v>1313</v>
      </c>
      <c r="C373" s="3">
        <v>44032.647928240702</v>
      </c>
      <c r="D373" s="4" t="s">
        <v>1314</v>
      </c>
      <c r="E373" s="5" t="s">
        <v>1315</v>
      </c>
      <c r="F373" s="6" t="s">
        <v>17</v>
      </c>
      <c r="G373" s="7" t="s">
        <v>140</v>
      </c>
      <c r="H373" s="8" t="s">
        <v>160</v>
      </c>
      <c r="I373" s="9" t="s">
        <v>19</v>
      </c>
      <c r="J373" s="10" t="s">
        <v>1249</v>
      </c>
      <c r="K373" s="11" t="s">
        <v>1249</v>
      </c>
      <c r="L373" s="12" t="s">
        <v>654</v>
      </c>
      <c r="M373" s="13" t="s">
        <v>22</v>
      </c>
    </row>
    <row r="374" spans="1:13" hidden="1" x14ac:dyDescent="0.25">
      <c r="A374" s="1" t="s">
        <v>1316</v>
      </c>
      <c r="B374" s="2" t="s">
        <v>1317</v>
      </c>
      <c r="C374" s="3">
        <v>44032.647928240702</v>
      </c>
      <c r="D374" s="4" t="s">
        <v>1318</v>
      </c>
      <c r="E374" s="5" t="s">
        <v>1315</v>
      </c>
      <c r="F374" s="6" t="s">
        <v>27</v>
      </c>
      <c r="G374" s="7" t="s">
        <v>140</v>
      </c>
      <c r="H374" s="8" t="s">
        <v>160</v>
      </c>
      <c r="I374" s="9" t="s">
        <v>19</v>
      </c>
      <c r="J374" s="10" t="s">
        <v>1249</v>
      </c>
      <c r="K374" s="11" t="s">
        <v>1249</v>
      </c>
      <c r="L374" s="12" t="s">
        <v>654</v>
      </c>
      <c r="M374" s="13" t="s">
        <v>22</v>
      </c>
    </row>
    <row r="375" spans="1:13" x14ac:dyDescent="0.25">
      <c r="A375" s="1" t="s">
        <v>1450</v>
      </c>
      <c r="B375" s="2" t="s">
        <v>1451</v>
      </c>
      <c r="C375" s="3">
        <v>43586.499675925901</v>
      </c>
      <c r="D375" s="4" t="s">
        <v>1452</v>
      </c>
      <c r="E375" s="5" t="s">
        <v>1453</v>
      </c>
      <c r="F375" s="6" t="s">
        <v>27</v>
      </c>
      <c r="G375" s="7" t="s">
        <v>19</v>
      </c>
      <c r="H375" s="8" t="s">
        <v>19</v>
      </c>
      <c r="I375" s="9" t="s">
        <v>28</v>
      </c>
      <c r="J375" s="10" t="s">
        <v>1449</v>
      </c>
      <c r="K375" s="11" t="s">
        <v>1449</v>
      </c>
      <c r="L375" s="12" t="s">
        <v>38</v>
      </c>
      <c r="M375" s="13" t="s">
        <v>22</v>
      </c>
    </row>
    <row r="376" spans="1:13" x14ac:dyDescent="0.25">
      <c r="A376" s="1" t="s">
        <v>1454</v>
      </c>
      <c r="B376" s="2" t="s">
        <v>1455</v>
      </c>
      <c r="C376" s="3">
        <v>43586.499675925901</v>
      </c>
      <c r="D376" s="4" t="s">
        <v>1456</v>
      </c>
      <c r="E376" s="5" t="s">
        <v>1457</v>
      </c>
      <c r="F376" s="6" t="s">
        <v>27</v>
      </c>
      <c r="G376" s="7" t="s">
        <v>19</v>
      </c>
      <c r="H376" s="8" t="s">
        <v>19</v>
      </c>
      <c r="I376" s="9" t="s">
        <v>80</v>
      </c>
      <c r="J376" s="10" t="s">
        <v>1449</v>
      </c>
      <c r="K376" s="11" t="s">
        <v>1449</v>
      </c>
      <c r="L376" s="12" t="s">
        <v>38</v>
      </c>
      <c r="M376" s="13" t="s">
        <v>22</v>
      </c>
    </row>
    <row r="377" spans="1:13" hidden="1" x14ac:dyDescent="0.25">
      <c r="A377" s="1" t="s">
        <v>1319</v>
      </c>
      <c r="B377" s="2" t="s">
        <v>1320</v>
      </c>
      <c r="C377" s="3">
        <v>44032.644201388903</v>
      </c>
      <c r="D377" s="4" t="s">
        <v>1321</v>
      </c>
      <c r="E377" s="5" t="s">
        <v>1311</v>
      </c>
      <c r="F377" s="6" t="s">
        <v>27</v>
      </c>
      <c r="G377" s="7" t="s">
        <v>140</v>
      </c>
      <c r="H377" s="8" t="s">
        <v>425</v>
      </c>
      <c r="I377" s="9" t="s">
        <v>19</v>
      </c>
      <c r="J377" s="10" t="s">
        <v>1249</v>
      </c>
      <c r="K377" s="11" t="s">
        <v>1249</v>
      </c>
      <c r="L377" s="12" t="s">
        <v>654</v>
      </c>
      <c r="M377" s="13" t="s">
        <v>22</v>
      </c>
    </row>
    <row r="378" spans="1:13" hidden="1" x14ac:dyDescent="0.25">
      <c r="A378" s="1" t="s">
        <v>1322</v>
      </c>
      <c r="B378" s="2" t="s">
        <v>1323</v>
      </c>
      <c r="C378" s="3">
        <v>44015.549606481502</v>
      </c>
      <c r="D378" s="4" t="s">
        <v>1324</v>
      </c>
      <c r="E378" s="5" t="s">
        <v>1325</v>
      </c>
      <c r="F378" s="6" t="s">
        <v>17</v>
      </c>
      <c r="G378" s="7" t="s">
        <v>89</v>
      </c>
      <c r="H378" s="8" t="s">
        <v>19</v>
      </c>
      <c r="I378" s="9" t="s">
        <v>19</v>
      </c>
      <c r="J378" s="10" t="s">
        <v>1249</v>
      </c>
      <c r="K378" s="11" t="s">
        <v>1249</v>
      </c>
      <c r="L378" s="12" t="s">
        <v>30</v>
      </c>
      <c r="M378" s="13" t="s">
        <v>22</v>
      </c>
    </row>
    <row r="379" spans="1:13" hidden="1" x14ac:dyDescent="0.25">
      <c r="A379" s="1" t="s">
        <v>1326</v>
      </c>
      <c r="B379" s="2" t="s">
        <v>1327</v>
      </c>
      <c r="C379" s="3">
        <v>44004.762534722198</v>
      </c>
      <c r="D379" s="4" t="s">
        <v>1328</v>
      </c>
      <c r="E379" s="5" t="s">
        <v>1329</v>
      </c>
      <c r="F379" s="6" t="s">
        <v>17</v>
      </c>
      <c r="G379" s="7" t="s">
        <v>155</v>
      </c>
      <c r="H379" s="8" t="s">
        <v>19</v>
      </c>
      <c r="I379" s="9" t="s">
        <v>19</v>
      </c>
      <c r="J379" s="10" t="s">
        <v>1249</v>
      </c>
      <c r="K379" s="11" t="s">
        <v>1249</v>
      </c>
      <c r="L379" s="12" t="s">
        <v>111</v>
      </c>
      <c r="M379" s="13" t="s">
        <v>22</v>
      </c>
    </row>
    <row r="380" spans="1:13" hidden="1" x14ac:dyDescent="0.25">
      <c r="A380" s="1" t="s">
        <v>1352</v>
      </c>
      <c r="B380" s="2" t="s">
        <v>1353</v>
      </c>
      <c r="C380" s="3">
        <v>43941.512060185203</v>
      </c>
      <c r="D380" s="4" t="s">
        <v>1354</v>
      </c>
      <c r="E380" s="5" t="s">
        <v>583</v>
      </c>
      <c r="F380" s="6" t="s">
        <v>17</v>
      </c>
      <c r="G380" s="7" t="s">
        <v>140</v>
      </c>
      <c r="H380" s="8" t="s">
        <v>141</v>
      </c>
      <c r="I380" s="9" t="s">
        <v>19</v>
      </c>
      <c r="J380" s="10" t="s">
        <v>1355</v>
      </c>
      <c r="K380" s="11" t="s">
        <v>1355</v>
      </c>
      <c r="L380" s="12" t="s">
        <v>21</v>
      </c>
      <c r="M380" s="13" t="s">
        <v>22</v>
      </c>
    </row>
    <row r="381" spans="1:13" hidden="1" x14ac:dyDescent="0.25">
      <c r="A381" s="1" t="s">
        <v>1356</v>
      </c>
      <c r="B381" s="2" t="s">
        <v>1357</v>
      </c>
      <c r="C381" s="3">
        <v>43893.596747685202</v>
      </c>
      <c r="D381" s="4" t="s">
        <v>1358</v>
      </c>
      <c r="E381" s="5" t="s">
        <v>88</v>
      </c>
      <c r="F381" s="6" t="s">
        <v>17</v>
      </c>
      <c r="G381" s="7" t="s">
        <v>89</v>
      </c>
      <c r="H381" s="8" t="s">
        <v>19</v>
      </c>
      <c r="I381" s="9" t="s">
        <v>19</v>
      </c>
      <c r="J381" s="10" t="s">
        <v>1359</v>
      </c>
      <c r="K381" s="11" t="s">
        <v>1359</v>
      </c>
      <c r="L381" s="12" t="s">
        <v>111</v>
      </c>
      <c r="M381" s="13" t="s">
        <v>22</v>
      </c>
    </row>
    <row r="382" spans="1:13" hidden="1" x14ac:dyDescent="0.25">
      <c r="A382" s="1" t="s">
        <v>1360</v>
      </c>
      <c r="B382" s="2" t="s">
        <v>1361</v>
      </c>
      <c r="C382" s="3">
        <v>43700.514895833301</v>
      </c>
      <c r="D382" s="4" t="s">
        <v>1362</v>
      </c>
      <c r="E382" s="5" t="s">
        <v>289</v>
      </c>
      <c r="F382" s="6" t="s">
        <v>17</v>
      </c>
      <c r="G382" s="7" t="s">
        <v>155</v>
      </c>
      <c r="H382" s="8" t="s">
        <v>19</v>
      </c>
      <c r="I382" s="9" t="s">
        <v>19</v>
      </c>
      <c r="J382" s="10" t="s">
        <v>1359</v>
      </c>
      <c r="K382" s="11" t="s">
        <v>1359</v>
      </c>
      <c r="L382" s="12" t="s">
        <v>46</v>
      </c>
      <c r="M382" s="13" t="s">
        <v>22</v>
      </c>
    </row>
    <row r="383" spans="1:13" hidden="1" x14ac:dyDescent="0.25">
      <c r="A383" s="1" t="s">
        <v>1367</v>
      </c>
      <c r="B383" s="2" t="s">
        <v>1368</v>
      </c>
      <c r="C383" s="3">
        <v>44022.6698958333</v>
      </c>
      <c r="D383" s="4" t="s">
        <v>1369</v>
      </c>
      <c r="E383" s="5" t="s">
        <v>109</v>
      </c>
      <c r="F383" s="6" t="s">
        <v>17</v>
      </c>
      <c r="G383" s="7" t="s">
        <v>110</v>
      </c>
      <c r="H383" s="8" t="s">
        <v>19</v>
      </c>
      <c r="I383" s="9" t="s">
        <v>19</v>
      </c>
      <c r="J383" s="10" t="s">
        <v>1359</v>
      </c>
      <c r="K383" s="11" t="s">
        <v>1359</v>
      </c>
      <c r="L383" s="12" t="s">
        <v>46</v>
      </c>
      <c r="M383" s="13" t="s">
        <v>173</v>
      </c>
    </row>
    <row r="384" spans="1:13" hidden="1" x14ac:dyDescent="0.25">
      <c r="A384" s="1" t="s">
        <v>1370</v>
      </c>
      <c r="B384" s="2" t="s">
        <v>1371</v>
      </c>
      <c r="C384" s="3">
        <v>44022.670023148101</v>
      </c>
      <c r="D384" s="4" t="s">
        <v>1372</v>
      </c>
      <c r="E384" s="5" t="s">
        <v>1373</v>
      </c>
      <c r="F384" s="6" t="s">
        <v>17</v>
      </c>
      <c r="G384" s="7" t="s">
        <v>110</v>
      </c>
      <c r="H384" s="8" t="s">
        <v>19</v>
      </c>
      <c r="I384" s="9" t="s">
        <v>19</v>
      </c>
      <c r="J384" s="10" t="s">
        <v>1359</v>
      </c>
      <c r="K384" s="11" t="s">
        <v>1359</v>
      </c>
      <c r="L384" s="12" t="s">
        <v>46</v>
      </c>
      <c r="M384" s="13" t="s">
        <v>173</v>
      </c>
    </row>
    <row r="385" spans="1:13" hidden="1" x14ac:dyDescent="0.25">
      <c r="A385" s="1" t="s">
        <v>1374</v>
      </c>
      <c r="B385" s="2" t="s">
        <v>1375</v>
      </c>
      <c r="C385" s="3">
        <v>43923.547129629602</v>
      </c>
      <c r="D385" s="4" t="s">
        <v>1376</v>
      </c>
      <c r="E385" s="5" t="s">
        <v>150</v>
      </c>
      <c r="F385" s="6" t="s">
        <v>17</v>
      </c>
      <c r="G385" s="7" t="s">
        <v>43</v>
      </c>
      <c r="H385" s="8" t="s">
        <v>51</v>
      </c>
      <c r="I385" s="9" t="s">
        <v>19</v>
      </c>
      <c r="J385" s="10" t="s">
        <v>1359</v>
      </c>
      <c r="K385" s="11" t="s">
        <v>1359</v>
      </c>
      <c r="L385" s="12" t="s">
        <v>46</v>
      </c>
      <c r="M385" s="13" t="s">
        <v>173</v>
      </c>
    </row>
    <row r="386" spans="1:13" hidden="1" x14ac:dyDescent="0.25">
      <c r="A386" s="1" t="s">
        <v>1377</v>
      </c>
      <c r="B386" s="2" t="s">
        <v>1378</v>
      </c>
      <c r="C386" s="3">
        <v>43985.712384259299</v>
      </c>
      <c r="D386" s="4" t="s">
        <v>1379</v>
      </c>
      <c r="E386" s="5" t="s">
        <v>1380</v>
      </c>
      <c r="F386" s="6" t="s">
        <v>116</v>
      </c>
      <c r="G386" s="7" t="s">
        <v>43</v>
      </c>
      <c r="H386" s="8" t="s">
        <v>51</v>
      </c>
      <c r="I386" s="9" t="s">
        <v>19</v>
      </c>
      <c r="J386" s="10" t="s">
        <v>1359</v>
      </c>
      <c r="K386" s="11" t="s">
        <v>1359</v>
      </c>
      <c r="L386" s="12" t="s">
        <v>46</v>
      </c>
      <c r="M386" s="13" t="s">
        <v>173</v>
      </c>
    </row>
    <row r="387" spans="1:13" hidden="1" x14ac:dyDescent="0.25">
      <c r="A387" s="1" t="s">
        <v>1381</v>
      </c>
      <c r="B387" s="2" t="s">
        <v>1382</v>
      </c>
      <c r="C387" s="3">
        <v>43921.370613425897</v>
      </c>
      <c r="D387" s="4" t="s">
        <v>1383</v>
      </c>
      <c r="E387" s="5" t="s">
        <v>386</v>
      </c>
      <c r="F387" s="6" t="s">
        <v>17</v>
      </c>
      <c r="G387" s="7" t="s">
        <v>155</v>
      </c>
      <c r="H387" s="8" t="s">
        <v>19</v>
      </c>
      <c r="I387" s="9" t="s">
        <v>19</v>
      </c>
      <c r="J387" s="10" t="s">
        <v>1359</v>
      </c>
      <c r="K387" s="11" t="s">
        <v>1359</v>
      </c>
      <c r="L387" s="12" t="s">
        <v>46</v>
      </c>
      <c r="M387" s="13" t="s">
        <v>173</v>
      </c>
    </row>
    <row r="388" spans="1:13" hidden="1" x14ac:dyDescent="0.25">
      <c r="A388" s="1" t="s">
        <v>1384</v>
      </c>
      <c r="B388" s="2" t="s">
        <v>1385</v>
      </c>
      <c r="C388" s="3">
        <v>44001.688831018502</v>
      </c>
      <c r="D388" s="4" t="s">
        <v>1386</v>
      </c>
      <c r="E388" s="5" t="s">
        <v>284</v>
      </c>
      <c r="F388" s="6" t="s">
        <v>17</v>
      </c>
      <c r="G388" s="7" t="s">
        <v>285</v>
      </c>
      <c r="H388" s="8" t="s">
        <v>19</v>
      </c>
      <c r="I388" s="9" t="s">
        <v>19</v>
      </c>
      <c r="J388" s="10" t="s">
        <v>1387</v>
      </c>
      <c r="K388" s="11" t="s">
        <v>1387</v>
      </c>
      <c r="L388" s="12" t="s">
        <v>38</v>
      </c>
      <c r="M388" s="13" t="s">
        <v>22</v>
      </c>
    </row>
    <row r="389" spans="1:13" hidden="1" x14ac:dyDescent="0.25">
      <c r="A389" s="1" t="s">
        <v>1400</v>
      </c>
      <c r="B389" s="2" t="s">
        <v>1401</v>
      </c>
      <c r="C389" s="3">
        <v>43700.518622685202</v>
      </c>
      <c r="D389" s="4" t="s">
        <v>1402</v>
      </c>
      <c r="E389" s="5" t="s">
        <v>289</v>
      </c>
      <c r="F389" s="6" t="s">
        <v>17</v>
      </c>
      <c r="G389" s="7" t="s">
        <v>155</v>
      </c>
      <c r="H389" s="8" t="s">
        <v>19</v>
      </c>
      <c r="I389" s="9" t="s">
        <v>19</v>
      </c>
      <c r="J389" s="10" t="s">
        <v>1387</v>
      </c>
      <c r="K389" s="11" t="s">
        <v>1387</v>
      </c>
      <c r="L389" s="12" t="s">
        <v>117</v>
      </c>
      <c r="M389" s="13" t="s">
        <v>22</v>
      </c>
    </row>
    <row r="390" spans="1:13" hidden="1" x14ac:dyDescent="0.25">
      <c r="A390" s="1" t="s">
        <v>1403</v>
      </c>
      <c r="B390" s="2" t="s">
        <v>1404</v>
      </c>
      <c r="C390" s="3">
        <v>43847.730497685203</v>
      </c>
      <c r="D390" s="4" t="s">
        <v>1405</v>
      </c>
      <c r="E390" s="5" t="s">
        <v>284</v>
      </c>
      <c r="F390" s="6" t="s">
        <v>27</v>
      </c>
      <c r="G390" s="7" t="s">
        <v>285</v>
      </c>
      <c r="H390" s="8" t="s">
        <v>19</v>
      </c>
      <c r="I390" s="9" t="s">
        <v>19</v>
      </c>
      <c r="J390" s="10" t="s">
        <v>1387</v>
      </c>
      <c r="K390" s="11" t="s">
        <v>1387</v>
      </c>
      <c r="L390" s="12" t="s">
        <v>46</v>
      </c>
      <c r="M390" s="13" t="s">
        <v>22</v>
      </c>
    </row>
    <row r="391" spans="1:13" hidden="1" x14ac:dyDescent="0.25">
      <c r="A391" s="1" t="s">
        <v>1406</v>
      </c>
      <c r="B391" s="2" t="s">
        <v>1407</v>
      </c>
      <c r="C391" s="3">
        <v>43910.434976851902</v>
      </c>
      <c r="D391" s="4" t="s">
        <v>1408</v>
      </c>
      <c r="E391" s="5" t="s">
        <v>1409</v>
      </c>
      <c r="F391" s="6" t="s">
        <v>17</v>
      </c>
      <c r="G391" s="7" t="s">
        <v>64</v>
      </c>
      <c r="H391" s="8" t="s">
        <v>666</v>
      </c>
      <c r="I391" s="9" t="s">
        <v>19</v>
      </c>
      <c r="J391" s="10" t="s">
        <v>1410</v>
      </c>
      <c r="K391" s="11" t="s">
        <v>1410</v>
      </c>
      <c r="L391" s="12" t="s">
        <v>38</v>
      </c>
      <c r="M391" s="13" t="s">
        <v>22</v>
      </c>
    </row>
    <row r="392" spans="1:13" x14ac:dyDescent="0.25">
      <c r="A392" s="1" t="s">
        <v>1508</v>
      </c>
      <c r="B392" s="2" t="s">
        <v>1509</v>
      </c>
      <c r="C392" s="3">
        <v>43586.499675925901</v>
      </c>
      <c r="D392" s="4" t="s">
        <v>1510</v>
      </c>
      <c r="E392" s="5" t="s">
        <v>1511</v>
      </c>
      <c r="F392" s="6" t="s">
        <v>27</v>
      </c>
      <c r="G392" s="7" t="s">
        <v>19</v>
      </c>
      <c r="H392" s="8" t="s">
        <v>19</v>
      </c>
      <c r="I392" s="9" t="s">
        <v>28</v>
      </c>
      <c r="J392" s="10" t="s">
        <v>1495</v>
      </c>
      <c r="K392" s="11" t="s">
        <v>1495</v>
      </c>
      <c r="L392" s="12" t="s">
        <v>38</v>
      </c>
      <c r="M392" s="13" t="s">
        <v>22</v>
      </c>
    </row>
    <row r="393" spans="1:13" hidden="1" x14ac:dyDescent="0.25">
      <c r="A393" s="1" t="s">
        <v>1512</v>
      </c>
      <c r="B393" s="2" t="s">
        <v>1513</v>
      </c>
      <c r="C393" s="3">
        <v>43739.5733680556</v>
      </c>
      <c r="D393" s="4" t="s">
        <v>1514</v>
      </c>
      <c r="E393" s="5" t="s">
        <v>1515</v>
      </c>
      <c r="F393" s="6" t="s">
        <v>27</v>
      </c>
      <c r="G393" s="7" t="s">
        <v>19</v>
      </c>
      <c r="H393" s="8" t="s">
        <v>19</v>
      </c>
      <c r="I393" s="9" t="s">
        <v>1516</v>
      </c>
      <c r="J393" s="10" t="s">
        <v>1495</v>
      </c>
      <c r="K393" s="11" t="s">
        <v>1495</v>
      </c>
      <c r="L393" s="12" t="s">
        <v>654</v>
      </c>
      <c r="M393" s="13" t="s">
        <v>22</v>
      </c>
    </row>
    <row r="394" spans="1:13" hidden="1" x14ac:dyDescent="0.25">
      <c r="A394" s="1" t="s">
        <v>1517</v>
      </c>
      <c r="B394" s="2" t="s">
        <v>1518</v>
      </c>
      <c r="C394" s="3">
        <v>43739.573379629597</v>
      </c>
      <c r="D394" s="4" t="s">
        <v>1519</v>
      </c>
      <c r="E394" s="5" t="s">
        <v>1520</v>
      </c>
      <c r="F394" s="6" t="s">
        <v>27</v>
      </c>
      <c r="G394" s="7" t="s">
        <v>19</v>
      </c>
      <c r="H394" s="8" t="s">
        <v>19</v>
      </c>
      <c r="I394" s="9" t="s">
        <v>1516</v>
      </c>
      <c r="J394" s="10" t="s">
        <v>1495</v>
      </c>
      <c r="K394" s="11" t="s">
        <v>1495</v>
      </c>
      <c r="L394" s="12" t="s">
        <v>654</v>
      </c>
      <c r="M394" s="13" t="s">
        <v>22</v>
      </c>
    </row>
    <row r="395" spans="1:13" hidden="1" x14ac:dyDescent="0.25">
      <c r="A395" s="1" t="s">
        <v>1411</v>
      </c>
      <c r="B395" s="2" t="s">
        <v>1412</v>
      </c>
      <c r="C395" s="3">
        <v>43910.434976851902</v>
      </c>
      <c r="D395" s="4" t="s">
        <v>1413</v>
      </c>
      <c r="E395" s="5" t="s">
        <v>1409</v>
      </c>
      <c r="F395" s="6" t="s">
        <v>27</v>
      </c>
      <c r="G395" s="7" t="s">
        <v>64</v>
      </c>
      <c r="H395" s="8" t="s">
        <v>666</v>
      </c>
      <c r="I395" s="9" t="s">
        <v>19</v>
      </c>
      <c r="J395" s="10" t="s">
        <v>1410</v>
      </c>
      <c r="K395" s="11" t="s">
        <v>1410</v>
      </c>
      <c r="L395" s="12" t="s">
        <v>38</v>
      </c>
      <c r="M395" s="13" t="s">
        <v>22</v>
      </c>
    </row>
    <row r="396" spans="1:13" hidden="1" x14ac:dyDescent="0.25">
      <c r="A396" s="1" t="s">
        <v>1414</v>
      </c>
      <c r="B396" s="2" t="s">
        <v>1415</v>
      </c>
      <c r="C396" s="3">
        <v>43906.625659722202</v>
      </c>
      <c r="D396" s="4" t="s">
        <v>1416</v>
      </c>
      <c r="E396" s="5" t="s">
        <v>88</v>
      </c>
      <c r="F396" s="6" t="s">
        <v>17</v>
      </c>
      <c r="G396" s="7" t="s">
        <v>89</v>
      </c>
      <c r="H396" s="8" t="s">
        <v>19</v>
      </c>
      <c r="I396" s="9" t="s">
        <v>19</v>
      </c>
      <c r="J396" s="10" t="s">
        <v>1417</v>
      </c>
      <c r="K396" s="11" t="s">
        <v>1417</v>
      </c>
      <c r="L396" s="12" t="s">
        <v>38</v>
      </c>
      <c r="M396" s="13" t="s">
        <v>22</v>
      </c>
    </row>
    <row r="397" spans="1:13" hidden="1" x14ac:dyDescent="0.25">
      <c r="A397" s="1" t="s">
        <v>1418</v>
      </c>
      <c r="B397" s="2" t="s">
        <v>1419</v>
      </c>
      <c r="C397" s="3">
        <v>43906.625659722202</v>
      </c>
      <c r="D397" s="4" t="s">
        <v>1420</v>
      </c>
      <c r="E397" s="5" t="s">
        <v>1421</v>
      </c>
      <c r="F397" s="6" t="s">
        <v>17</v>
      </c>
      <c r="G397" s="7" t="s">
        <v>89</v>
      </c>
      <c r="H397" s="8" t="s">
        <v>19</v>
      </c>
      <c r="I397" s="9" t="s">
        <v>19</v>
      </c>
      <c r="J397" s="10" t="s">
        <v>1417</v>
      </c>
      <c r="K397" s="11" t="s">
        <v>1417</v>
      </c>
      <c r="L397" s="12" t="s">
        <v>38</v>
      </c>
      <c r="M397" s="13" t="s">
        <v>22</v>
      </c>
    </row>
    <row r="398" spans="1:13" hidden="1" x14ac:dyDescent="0.25">
      <c r="A398" s="1" t="s">
        <v>1422</v>
      </c>
      <c r="B398" s="2" t="s">
        <v>1423</v>
      </c>
      <c r="C398" s="3">
        <v>43584.506585648101</v>
      </c>
      <c r="D398" s="4" t="s">
        <v>1424</v>
      </c>
      <c r="E398" s="5" t="s">
        <v>636</v>
      </c>
      <c r="F398" s="6" t="s">
        <v>17</v>
      </c>
      <c r="G398" s="7" t="s">
        <v>235</v>
      </c>
      <c r="H398" s="8" t="s">
        <v>19</v>
      </c>
      <c r="I398" s="9" t="s">
        <v>19</v>
      </c>
      <c r="J398" s="10" t="s">
        <v>1417</v>
      </c>
      <c r="K398" s="11" t="s">
        <v>637</v>
      </c>
      <c r="L398" s="12" t="s">
        <v>38</v>
      </c>
      <c r="M398" s="13" t="s">
        <v>22</v>
      </c>
    </row>
    <row r="399" spans="1:13" hidden="1" x14ac:dyDescent="0.25">
      <c r="A399" s="1" t="s">
        <v>1428</v>
      </c>
      <c r="B399" s="2" t="s">
        <v>1429</v>
      </c>
      <c r="C399" s="3">
        <v>44034.581990740699</v>
      </c>
      <c r="D399" s="4" t="s">
        <v>1430</v>
      </c>
      <c r="E399" s="5" t="s">
        <v>1431</v>
      </c>
      <c r="F399" s="6" t="s">
        <v>17</v>
      </c>
      <c r="G399" s="7" t="s">
        <v>110</v>
      </c>
      <c r="H399" s="8" t="s">
        <v>19</v>
      </c>
      <c r="I399" s="9" t="s">
        <v>19</v>
      </c>
      <c r="J399" s="10" t="s">
        <v>1417</v>
      </c>
      <c r="K399" s="11" t="s">
        <v>1417</v>
      </c>
      <c r="L399" s="12" t="s">
        <v>30</v>
      </c>
      <c r="M399" s="13" t="s">
        <v>173</v>
      </c>
    </row>
    <row r="400" spans="1:13" hidden="1" x14ac:dyDescent="0.25">
      <c r="A400" s="1" t="s">
        <v>1539</v>
      </c>
      <c r="B400" s="2" t="s">
        <v>1540</v>
      </c>
      <c r="C400" s="3">
        <v>43992.598113425898</v>
      </c>
      <c r="D400" s="4" t="s">
        <v>1541</v>
      </c>
      <c r="E400" s="5" t="s">
        <v>1542</v>
      </c>
      <c r="F400" s="6" t="s">
        <v>116</v>
      </c>
      <c r="G400" s="7" t="s">
        <v>19</v>
      </c>
      <c r="H400" s="8" t="s">
        <v>19</v>
      </c>
      <c r="I400" s="9" t="s">
        <v>1516</v>
      </c>
      <c r="J400" s="10" t="s">
        <v>1495</v>
      </c>
      <c r="K400" s="11" t="s">
        <v>1495</v>
      </c>
      <c r="L400" s="12" t="s">
        <v>30</v>
      </c>
      <c r="M400" s="13" t="s">
        <v>173</v>
      </c>
    </row>
    <row r="401" spans="1:13" hidden="1" x14ac:dyDescent="0.25">
      <c r="A401" s="1" t="s">
        <v>1432</v>
      </c>
      <c r="B401" s="2" t="s">
        <v>1433</v>
      </c>
      <c r="C401" s="3">
        <v>44034.582002314797</v>
      </c>
      <c r="D401" s="4" t="s">
        <v>1434</v>
      </c>
      <c r="E401" s="5" t="s">
        <v>1431</v>
      </c>
      <c r="F401" s="6" t="s">
        <v>27</v>
      </c>
      <c r="G401" s="7" t="s">
        <v>110</v>
      </c>
      <c r="H401" s="8" t="s">
        <v>19</v>
      </c>
      <c r="I401" s="9" t="s">
        <v>19</v>
      </c>
      <c r="J401" s="10" t="s">
        <v>1417</v>
      </c>
      <c r="K401" s="11" t="s">
        <v>1417</v>
      </c>
      <c r="L401" s="12" t="s">
        <v>30</v>
      </c>
      <c r="M401" s="13" t="s">
        <v>173</v>
      </c>
    </row>
    <row r="402" spans="1:13" hidden="1" x14ac:dyDescent="0.25">
      <c r="A402" s="1" t="s">
        <v>1435</v>
      </c>
      <c r="B402" s="2" t="s">
        <v>1436</v>
      </c>
      <c r="C402" s="3">
        <v>44053.325682870403</v>
      </c>
      <c r="D402" s="4" t="s">
        <v>1437</v>
      </c>
      <c r="E402" s="5" t="s">
        <v>1438</v>
      </c>
      <c r="F402" s="6" t="s">
        <v>17</v>
      </c>
      <c r="G402" s="7" t="s">
        <v>285</v>
      </c>
      <c r="H402" s="8" t="s">
        <v>19</v>
      </c>
      <c r="I402" s="9" t="s">
        <v>19</v>
      </c>
      <c r="J402" s="10" t="s">
        <v>1417</v>
      </c>
      <c r="K402" s="11" t="s">
        <v>1417</v>
      </c>
      <c r="L402" s="12" t="s">
        <v>30</v>
      </c>
      <c r="M402" s="13" t="s">
        <v>173</v>
      </c>
    </row>
    <row r="403" spans="1:13" hidden="1" x14ac:dyDescent="0.25">
      <c r="A403" s="1" t="s">
        <v>1439</v>
      </c>
      <c r="B403" s="2" t="s">
        <v>1440</v>
      </c>
      <c r="C403" s="3">
        <v>44053.325567129599</v>
      </c>
      <c r="D403" s="4" t="s">
        <v>1441</v>
      </c>
      <c r="E403" s="5" t="s">
        <v>1438</v>
      </c>
      <c r="F403" s="6" t="s">
        <v>27</v>
      </c>
      <c r="G403" s="7" t="s">
        <v>110</v>
      </c>
      <c r="H403" s="8" t="s">
        <v>19</v>
      </c>
      <c r="I403" s="9" t="s">
        <v>19</v>
      </c>
      <c r="J403" s="10" t="s">
        <v>1417</v>
      </c>
      <c r="K403" s="11" t="s">
        <v>1417</v>
      </c>
      <c r="L403" s="12" t="s">
        <v>30</v>
      </c>
      <c r="M403" s="13" t="s">
        <v>173</v>
      </c>
    </row>
    <row r="404" spans="1:13" hidden="1" x14ac:dyDescent="0.25">
      <c r="A404" s="1" t="s">
        <v>1442</v>
      </c>
      <c r="B404" s="2" t="s">
        <v>1443</v>
      </c>
      <c r="C404" s="3">
        <v>43998.605289351799</v>
      </c>
      <c r="D404" s="4" t="s">
        <v>1444</v>
      </c>
      <c r="E404" s="5" t="s">
        <v>63</v>
      </c>
      <c r="F404" s="6" t="s">
        <v>17</v>
      </c>
      <c r="G404" s="7" t="s">
        <v>64</v>
      </c>
      <c r="H404" s="8" t="s">
        <v>65</v>
      </c>
      <c r="I404" s="9" t="s">
        <v>19</v>
      </c>
      <c r="J404" s="10" t="s">
        <v>1445</v>
      </c>
      <c r="K404" s="11" t="s">
        <v>1445</v>
      </c>
      <c r="L404" s="12" t="s">
        <v>38</v>
      </c>
      <c r="M404" s="13" t="s">
        <v>22</v>
      </c>
    </row>
    <row r="405" spans="1:13" x14ac:dyDescent="0.25">
      <c r="A405" s="1" t="s">
        <v>1558</v>
      </c>
      <c r="B405" s="2" t="s">
        <v>1559</v>
      </c>
      <c r="C405" s="3">
        <v>43700.750752314802</v>
      </c>
      <c r="D405" s="4" t="s">
        <v>1560</v>
      </c>
      <c r="E405" s="5" t="s">
        <v>1561</v>
      </c>
      <c r="F405" s="6" t="s">
        <v>27</v>
      </c>
      <c r="G405" s="7" t="s">
        <v>19</v>
      </c>
      <c r="H405" s="8" t="s">
        <v>19</v>
      </c>
      <c r="I405" s="9" t="s">
        <v>28</v>
      </c>
      <c r="J405" s="10" t="s">
        <v>1553</v>
      </c>
      <c r="K405" s="11" t="s">
        <v>1553</v>
      </c>
      <c r="L405" s="12" t="s">
        <v>38</v>
      </c>
      <c r="M405" s="13" t="s">
        <v>22</v>
      </c>
    </row>
    <row r="406" spans="1:13" hidden="1" x14ac:dyDescent="0.25">
      <c r="A406" s="1" t="s">
        <v>1446</v>
      </c>
      <c r="B406" s="2" t="s">
        <v>1447</v>
      </c>
      <c r="C406" s="3">
        <v>43584.5065972222</v>
      </c>
      <c r="D406" s="4" t="s">
        <v>1448</v>
      </c>
      <c r="E406" s="5" t="s">
        <v>583</v>
      </c>
      <c r="F406" s="6" t="s">
        <v>17</v>
      </c>
      <c r="G406" s="7" t="s">
        <v>140</v>
      </c>
      <c r="H406" s="8" t="s">
        <v>141</v>
      </c>
      <c r="I406" s="9" t="s">
        <v>19</v>
      </c>
      <c r="J406" s="10" t="s">
        <v>1449</v>
      </c>
      <c r="K406" s="11" t="s">
        <v>1449</v>
      </c>
      <c r="L406" s="12" t="s">
        <v>38</v>
      </c>
      <c r="M406" s="13" t="s">
        <v>22</v>
      </c>
    </row>
    <row r="407" spans="1:13" x14ac:dyDescent="0.25">
      <c r="A407" s="1" t="s">
        <v>1565</v>
      </c>
      <c r="B407" s="2" t="s">
        <v>1566</v>
      </c>
      <c r="C407" s="3">
        <v>43700.750752314802</v>
      </c>
      <c r="D407" s="4" t="s">
        <v>1567</v>
      </c>
      <c r="E407" s="5" t="s">
        <v>1568</v>
      </c>
      <c r="F407" s="6" t="s">
        <v>27</v>
      </c>
      <c r="G407" s="7" t="s">
        <v>19</v>
      </c>
      <c r="H407" s="8" t="s">
        <v>19</v>
      </c>
      <c r="I407" s="9" t="s">
        <v>28</v>
      </c>
      <c r="J407" s="10" t="s">
        <v>1553</v>
      </c>
      <c r="K407" s="11" t="s">
        <v>1553</v>
      </c>
      <c r="L407" s="12" t="s">
        <v>46</v>
      </c>
      <c r="M407" s="13" t="s">
        <v>22</v>
      </c>
    </row>
    <row r="408" spans="1:13" hidden="1" x14ac:dyDescent="0.25">
      <c r="A408" s="1" t="s">
        <v>1458</v>
      </c>
      <c r="B408" s="2" t="s">
        <v>1459</v>
      </c>
      <c r="C408" s="3">
        <v>43584.506562499999</v>
      </c>
      <c r="D408" s="4" t="s">
        <v>1460</v>
      </c>
      <c r="E408" s="5" t="s">
        <v>613</v>
      </c>
      <c r="F408" s="6" t="s">
        <v>17</v>
      </c>
      <c r="G408" s="7" t="s">
        <v>43</v>
      </c>
      <c r="H408" s="8" t="s">
        <v>51</v>
      </c>
      <c r="I408" s="9" t="s">
        <v>19</v>
      </c>
      <c r="J408" s="10" t="s">
        <v>1449</v>
      </c>
      <c r="K408" s="11" t="s">
        <v>1449</v>
      </c>
      <c r="L408" s="12" t="s">
        <v>38</v>
      </c>
      <c r="M408" s="13" t="s">
        <v>22</v>
      </c>
    </row>
    <row r="409" spans="1:13" hidden="1" x14ac:dyDescent="0.25">
      <c r="A409" s="1" t="s">
        <v>1461</v>
      </c>
      <c r="B409" s="2" t="s">
        <v>1462</v>
      </c>
      <c r="C409" s="3">
        <v>43797.5093865741</v>
      </c>
      <c r="D409" s="4" t="s">
        <v>1463</v>
      </c>
      <c r="E409" s="5" t="s">
        <v>289</v>
      </c>
      <c r="F409" s="6" t="s">
        <v>17</v>
      </c>
      <c r="G409" s="7" t="s">
        <v>155</v>
      </c>
      <c r="H409" s="8" t="s">
        <v>19</v>
      </c>
      <c r="I409" s="9" t="s">
        <v>19</v>
      </c>
      <c r="J409" s="10" t="s">
        <v>1449</v>
      </c>
      <c r="K409" s="11" t="s">
        <v>1449</v>
      </c>
      <c r="L409" s="12" t="s">
        <v>38</v>
      </c>
      <c r="M409" s="13" t="s">
        <v>22</v>
      </c>
    </row>
    <row r="410" spans="1:13" hidden="1" x14ac:dyDescent="0.25">
      <c r="A410" s="1" t="s">
        <v>1464</v>
      </c>
      <c r="B410" s="2" t="s">
        <v>1465</v>
      </c>
      <c r="C410" s="3">
        <v>43602.491099537001</v>
      </c>
      <c r="D410" s="4" t="s">
        <v>1466</v>
      </c>
      <c r="E410" s="5" t="s">
        <v>88</v>
      </c>
      <c r="F410" s="6" t="s">
        <v>17</v>
      </c>
      <c r="G410" s="7" t="s">
        <v>89</v>
      </c>
      <c r="H410" s="8" t="s">
        <v>19</v>
      </c>
      <c r="I410" s="9" t="s">
        <v>19</v>
      </c>
      <c r="J410" s="10" t="s">
        <v>1449</v>
      </c>
      <c r="K410" s="11" t="s">
        <v>1449</v>
      </c>
      <c r="L410" s="12" t="s">
        <v>38</v>
      </c>
      <c r="M410" s="13" t="s">
        <v>22</v>
      </c>
    </row>
    <row r="411" spans="1:13" hidden="1" x14ac:dyDescent="0.25">
      <c r="A411" s="1" t="s">
        <v>1467</v>
      </c>
      <c r="B411" s="2" t="s">
        <v>1468</v>
      </c>
      <c r="C411" s="3">
        <v>43539.455891203703</v>
      </c>
      <c r="D411" s="4" t="s">
        <v>1469</v>
      </c>
      <c r="E411" s="5" t="s">
        <v>609</v>
      </c>
      <c r="F411" s="6" t="s">
        <v>17</v>
      </c>
      <c r="G411" s="7" t="s">
        <v>43</v>
      </c>
      <c r="H411" s="8" t="s">
        <v>44</v>
      </c>
      <c r="I411" s="9" t="s">
        <v>19</v>
      </c>
      <c r="J411" s="10" t="s">
        <v>1449</v>
      </c>
      <c r="K411" s="11" t="s">
        <v>1449</v>
      </c>
      <c r="L411" s="12" t="s">
        <v>38</v>
      </c>
      <c r="M411" s="13" t="s">
        <v>22</v>
      </c>
    </row>
    <row r="412" spans="1:13" hidden="1" x14ac:dyDescent="0.25">
      <c r="A412" s="1" t="s">
        <v>1470</v>
      </c>
      <c r="B412" s="2" t="s">
        <v>1471</v>
      </c>
      <c r="C412" s="3">
        <v>43839.538865740702</v>
      </c>
      <c r="D412" s="4" t="s">
        <v>1472</v>
      </c>
      <c r="E412" s="5" t="s">
        <v>1473</v>
      </c>
      <c r="F412" s="6" t="s">
        <v>17</v>
      </c>
      <c r="G412" s="7" t="s">
        <v>18</v>
      </c>
      <c r="H412" s="8" t="s">
        <v>19</v>
      </c>
      <c r="I412" s="9" t="s">
        <v>19</v>
      </c>
      <c r="J412" s="10" t="s">
        <v>1449</v>
      </c>
      <c r="K412" s="11" t="s">
        <v>1449</v>
      </c>
      <c r="L412" s="12" t="s">
        <v>38</v>
      </c>
      <c r="M412" s="13" t="s">
        <v>105</v>
      </c>
    </row>
    <row r="413" spans="1:13" hidden="1" x14ac:dyDescent="0.25">
      <c r="A413" s="1" t="s">
        <v>1474</v>
      </c>
      <c r="B413" s="2" t="s">
        <v>1475</v>
      </c>
      <c r="C413" s="3">
        <v>43858.4361921296</v>
      </c>
      <c r="D413" s="4" t="s">
        <v>1476</v>
      </c>
      <c r="E413" s="5" t="s">
        <v>665</v>
      </c>
      <c r="F413" s="6" t="s">
        <v>17</v>
      </c>
      <c r="G413" s="7" t="s">
        <v>64</v>
      </c>
      <c r="H413" s="8" t="s">
        <v>666</v>
      </c>
      <c r="I413" s="9" t="s">
        <v>19</v>
      </c>
      <c r="J413" s="10" t="s">
        <v>1449</v>
      </c>
      <c r="K413" s="11" t="s">
        <v>1449</v>
      </c>
      <c r="L413" s="12" t="s">
        <v>38</v>
      </c>
      <c r="M413" s="13" t="s">
        <v>22</v>
      </c>
    </row>
    <row r="414" spans="1:13" hidden="1" x14ac:dyDescent="0.25">
      <c r="A414" s="1" t="s">
        <v>1477</v>
      </c>
      <c r="B414" s="2" t="s">
        <v>1478</v>
      </c>
      <c r="C414" s="3">
        <v>43858.435937499999</v>
      </c>
      <c r="D414" s="4" t="s">
        <v>1479</v>
      </c>
      <c r="E414" s="5" t="s">
        <v>665</v>
      </c>
      <c r="F414" s="6" t="s">
        <v>27</v>
      </c>
      <c r="G414" s="7" t="s">
        <v>64</v>
      </c>
      <c r="H414" s="8" t="s">
        <v>666</v>
      </c>
      <c r="I414" s="9" t="s">
        <v>19</v>
      </c>
      <c r="J414" s="10" t="s">
        <v>1449</v>
      </c>
      <c r="K414" s="11" t="s">
        <v>1449</v>
      </c>
      <c r="L414" s="12" t="s">
        <v>38</v>
      </c>
      <c r="M414" s="13" t="s">
        <v>22</v>
      </c>
    </row>
    <row r="415" spans="1:13" hidden="1" x14ac:dyDescent="0.25">
      <c r="A415" s="1" t="s">
        <v>1480</v>
      </c>
      <c r="B415" s="2" t="s">
        <v>1481</v>
      </c>
      <c r="C415" s="3">
        <v>43584.506516203699</v>
      </c>
      <c r="D415" s="4" t="s">
        <v>1482</v>
      </c>
      <c r="E415" s="5" t="s">
        <v>856</v>
      </c>
      <c r="F415" s="6" t="s">
        <v>17</v>
      </c>
      <c r="G415" s="7" t="s">
        <v>253</v>
      </c>
      <c r="H415" s="8" t="s">
        <v>19</v>
      </c>
      <c r="I415" s="9" t="s">
        <v>19</v>
      </c>
      <c r="J415" s="10" t="s">
        <v>1449</v>
      </c>
      <c r="K415" s="11" t="s">
        <v>1449</v>
      </c>
      <c r="L415" s="12" t="s">
        <v>38</v>
      </c>
      <c r="M415" s="13" t="s">
        <v>22</v>
      </c>
    </row>
    <row r="416" spans="1:13" hidden="1" x14ac:dyDescent="0.25">
      <c r="A416" s="1" t="s">
        <v>1483</v>
      </c>
      <c r="B416" s="2" t="s">
        <v>1484</v>
      </c>
      <c r="C416" s="3">
        <v>44062.577569444402</v>
      </c>
      <c r="D416" s="4" t="s">
        <v>1485</v>
      </c>
      <c r="E416" s="5" t="s">
        <v>1486</v>
      </c>
      <c r="F416" s="6" t="s">
        <v>116</v>
      </c>
      <c r="G416" s="7" t="s">
        <v>285</v>
      </c>
      <c r="H416" s="8" t="s">
        <v>19</v>
      </c>
      <c r="I416" s="9" t="s">
        <v>19</v>
      </c>
      <c r="J416" s="10" t="s">
        <v>1449</v>
      </c>
      <c r="K416" s="11" t="s">
        <v>1449</v>
      </c>
      <c r="L416" s="12" t="s">
        <v>117</v>
      </c>
      <c r="M416" s="13" t="s">
        <v>22</v>
      </c>
    </row>
    <row r="417" spans="1:13" hidden="1" x14ac:dyDescent="0.25">
      <c r="A417" s="1" t="s">
        <v>1487</v>
      </c>
      <c r="B417" s="2" t="s">
        <v>1488</v>
      </c>
      <c r="C417" s="3">
        <v>44033.5009027778</v>
      </c>
      <c r="D417" s="4" t="s">
        <v>1489</v>
      </c>
      <c r="E417" s="5" t="s">
        <v>1490</v>
      </c>
      <c r="F417" s="6" t="s">
        <v>116</v>
      </c>
      <c r="G417" s="7" t="s">
        <v>99</v>
      </c>
      <c r="H417" s="8" t="s">
        <v>19</v>
      </c>
      <c r="I417" s="9" t="s">
        <v>19</v>
      </c>
      <c r="J417" s="10" t="s">
        <v>1491</v>
      </c>
      <c r="K417" s="11" t="s">
        <v>1491</v>
      </c>
      <c r="L417" s="12" t="s">
        <v>38</v>
      </c>
      <c r="M417" s="13" t="s">
        <v>22</v>
      </c>
    </row>
    <row r="418" spans="1:13" hidden="1" x14ac:dyDescent="0.25">
      <c r="A418" s="1" t="s">
        <v>1492</v>
      </c>
      <c r="B418" s="2" t="s">
        <v>1493</v>
      </c>
      <c r="C418" s="3">
        <v>43566.504907407398</v>
      </c>
      <c r="D418" s="4" t="s">
        <v>1494</v>
      </c>
      <c r="E418" s="5" t="s">
        <v>109</v>
      </c>
      <c r="F418" s="6" t="s">
        <v>17</v>
      </c>
      <c r="G418" s="7" t="s">
        <v>110</v>
      </c>
      <c r="H418" s="8" t="s">
        <v>19</v>
      </c>
      <c r="I418" s="9" t="s">
        <v>19</v>
      </c>
      <c r="J418" s="10" t="s">
        <v>1495</v>
      </c>
      <c r="K418" s="11" t="s">
        <v>1495</v>
      </c>
      <c r="L418" s="12" t="s">
        <v>38</v>
      </c>
      <c r="M418" s="13" t="s">
        <v>22</v>
      </c>
    </row>
    <row r="419" spans="1:13" hidden="1" x14ac:dyDescent="0.25">
      <c r="A419" s="1" t="s">
        <v>1496</v>
      </c>
      <c r="B419" s="2" t="s">
        <v>1497</v>
      </c>
      <c r="C419" s="3">
        <v>43903.386157407404</v>
      </c>
      <c r="D419" s="4" t="s">
        <v>1498</v>
      </c>
      <c r="E419" s="5" t="s">
        <v>284</v>
      </c>
      <c r="F419" s="6" t="s">
        <v>17</v>
      </c>
      <c r="G419" s="7" t="s">
        <v>285</v>
      </c>
      <c r="H419" s="8" t="s">
        <v>19</v>
      </c>
      <c r="I419" s="9" t="s">
        <v>19</v>
      </c>
      <c r="J419" s="10" t="s">
        <v>1495</v>
      </c>
      <c r="K419" s="11" t="s">
        <v>1495</v>
      </c>
      <c r="L419" s="12" t="s">
        <v>38</v>
      </c>
      <c r="M419" s="13" t="s">
        <v>22</v>
      </c>
    </row>
    <row r="420" spans="1:13" hidden="1" x14ac:dyDescent="0.25">
      <c r="A420" s="1" t="s">
        <v>1502</v>
      </c>
      <c r="B420" s="2" t="s">
        <v>1503</v>
      </c>
      <c r="C420" s="3">
        <v>43700.6421064815</v>
      </c>
      <c r="D420" s="4" t="s">
        <v>1504</v>
      </c>
      <c r="E420" s="5" t="s">
        <v>289</v>
      </c>
      <c r="F420" s="6" t="s">
        <v>17</v>
      </c>
      <c r="G420" s="7" t="s">
        <v>155</v>
      </c>
      <c r="H420" s="8" t="s">
        <v>19</v>
      </c>
      <c r="I420" s="9" t="s">
        <v>19</v>
      </c>
      <c r="J420" s="10" t="s">
        <v>1495</v>
      </c>
      <c r="K420" s="11" t="s">
        <v>1495</v>
      </c>
      <c r="L420" s="12" t="s">
        <v>38</v>
      </c>
      <c r="M420" s="13" t="s">
        <v>22</v>
      </c>
    </row>
    <row r="421" spans="1:13" hidden="1" x14ac:dyDescent="0.25">
      <c r="A421" s="1" t="s">
        <v>1521</v>
      </c>
      <c r="B421" s="2" t="s">
        <v>1522</v>
      </c>
      <c r="C421" s="3">
        <v>43700.523472222201</v>
      </c>
      <c r="D421" s="4" t="s">
        <v>1523</v>
      </c>
      <c r="E421" s="5" t="s">
        <v>1524</v>
      </c>
      <c r="F421" s="6" t="s">
        <v>17</v>
      </c>
      <c r="G421" s="7" t="s">
        <v>89</v>
      </c>
      <c r="H421" s="8" t="s">
        <v>19</v>
      </c>
      <c r="I421" s="9" t="s">
        <v>19</v>
      </c>
      <c r="J421" s="10" t="s">
        <v>1495</v>
      </c>
      <c r="K421" s="11" t="s">
        <v>1495</v>
      </c>
      <c r="L421" s="12" t="s">
        <v>30</v>
      </c>
      <c r="M421" s="13" t="s">
        <v>22</v>
      </c>
    </row>
    <row r="422" spans="1:13" hidden="1" x14ac:dyDescent="0.25">
      <c r="A422" s="1" t="s">
        <v>1525</v>
      </c>
      <c r="B422" s="2" t="s">
        <v>1526</v>
      </c>
      <c r="C422" s="3">
        <v>43580.4555092593</v>
      </c>
      <c r="D422" s="4" t="s">
        <v>1527</v>
      </c>
      <c r="E422" s="5" t="s">
        <v>115</v>
      </c>
      <c r="F422" s="6" t="s">
        <v>17</v>
      </c>
      <c r="G422" s="7" t="s">
        <v>110</v>
      </c>
      <c r="H422" s="8" t="s">
        <v>19</v>
      </c>
      <c r="I422" s="9" t="s">
        <v>19</v>
      </c>
      <c r="J422" s="10" t="s">
        <v>1495</v>
      </c>
      <c r="K422" s="11" t="s">
        <v>1495</v>
      </c>
      <c r="L422" s="12" t="s">
        <v>117</v>
      </c>
      <c r="M422" s="13" t="s">
        <v>22</v>
      </c>
    </row>
    <row r="423" spans="1:13" hidden="1" x14ac:dyDescent="0.25">
      <c r="A423" s="1" t="s">
        <v>1528</v>
      </c>
      <c r="B423" s="2" t="s">
        <v>1529</v>
      </c>
      <c r="C423" s="3">
        <v>44020.494247685201</v>
      </c>
      <c r="D423" s="4" t="s">
        <v>1530</v>
      </c>
      <c r="E423" s="5" t="s">
        <v>88</v>
      </c>
      <c r="F423" s="6" t="s">
        <v>17</v>
      </c>
      <c r="G423" s="7" t="s">
        <v>89</v>
      </c>
      <c r="H423" s="8" t="s">
        <v>19</v>
      </c>
      <c r="I423" s="9" t="s">
        <v>19</v>
      </c>
      <c r="J423" s="10" t="s">
        <v>1495</v>
      </c>
      <c r="K423" s="11" t="s">
        <v>1495</v>
      </c>
      <c r="L423" s="12" t="s">
        <v>117</v>
      </c>
      <c r="M423" s="13" t="s">
        <v>22</v>
      </c>
    </row>
    <row r="424" spans="1:13" x14ac:dyDescent="0.25">
      <c r="A424" s="1" t="s">
        <v>1633</v>
      </c>
      <c r="B424" s="2" t="s">
        <v>1634</v>
      </c>
      <c r="C424" s="3">
        <v>43874.475462962997</v>
      </c>
      <c r="D424" s="4" t="s">
        <v>1635</v>
      </c>
      <c r="E424" s="5" t="s">
        <v>1636</v>
      </c>
      <c r="F424" s="6" t="s">
        <v>27</v>
      </c>
      <c r="G424" s="7" t="s">
        <v>19</v>
      </c>
      <c r="H424" s="8" t="s">
        <v>19</v>
      </c>
      <c r="I424" s="9" t="s">
        <v>28</v>
      </c>
      <c r="J424" s="10" t="s">
        <v>1632</v>
      </c>
      <c r="K424" s="11" t="s">
        <v>1632</v>
      </c>
      <c r="L424" s="12" t="s">
        <v>21</v>
      </c>
      <c r="M424" s="13" t="s">
        <v>22</v>
      </c>
    </row>
    <row r="425" spans="1:13" hidden="1" x14ac:dyDescent="0.25">
      <c r="A425" s="1" t="s">
        <v>1535</v>
      </c>
      <c r="B425" s="2" t="s">
        <v>1536</v>
      </c>
      <c r="C425" s="3">
        <v>44020.494247685201</v>
      </c>
      <c r="D425" s="4" t="s">
        <v>1537</v>
      </c>
      <c r="E425" s="5" t="s">
        <v>1538</v>
      </c>
      <c r="F425" s="6" t="s">
        <v>116</v>
      </c>
      <c r="G425" s="7" t="s">
        <v>89</v>
      </c>
      <c r="H425" s="8" t="s">
        <v>19</v>
      </c>
      <c r="I425" s="9" t="s">
        <v>19</v>
      </c>
      <c r="J425" s="10" t="s">
        <v>1495</v>
      </c>
      <c r="K425" s="11" t="s">
        <v>1495</v>
      </c>
      <c r="L425" s="12" t="s">
        <v>117</v>
      </c>
      <c r="M425" s="13" t="s">
        <v>22</v>
      </c>
    </row>
    <row r="426" spans="1:13" hidden="1" x14ac:dyDescent="0.25">
      <c r="A426" s="1" t="s">
        <v>1543</v>
      </c>
      <c r="B426" s="2" t="s">
        <v>1544</v>
      </c>
      <c r="C426" s="3">
        <v>44005.346018518503</v>
      </c>
      <c r="D426" s="4" t="s">
        <v>1545</v>
      </c>
      <c r="E426" s="5" t="s">
        <v>234</v>
      </c>
      <c r="F426" s="6" t="s">
        <v>17</v>
      </c>
      <c r="G426" s="7" t="s">
        <v>235</v>
      </c>
      <c r="H426" s="8" t="s">
        <v>19</v>
      </c>
      <c r="I426" s="9" t="s">
        <v>19</v>
      </c>
      <c r="J426" s="10" t="s">
        <v>1495</v>
      </c>
      <c r="K426" s="11" t="s">
        <v>1495</v>
      </c>
      <c r="L426" s="12" t="s">
        <v>46</v>
      </c>
      <c r="M426" s="13" t="s">
        <v>173</v>
      </c>
    </row>
    <row r="427" spans="1:13" hidden="1" x14ac:dyDescent="0.25">
      <c r="A427" s="1" t="s">
        <v>1546</v>
      </c>
      <c r="B427" s="2" t="s">
        <v>1547</v>
      </c>
      <c r="C427" s="3">
        <v>44068.712083333303</v>
      </c>
      <c r="D427" s="4" t="s">
        <v>1548</v>
      </c>
      <c r="E427" s="5" t="s">
        <v>1549</v>
      </c>
      <c r="F427" s="6" t="s">
        <v>116</v>
      </c>
      <c r="G427" s="7" t="s">
        <v>155</v>
      </c>
      <c r="H427" s="8" t="s">
        <v>19</v>
      </c>
      <c r="I427" s="9" t="s">
        <v>19</v>
      </c>
      <c r="J427" s="10" t="s">
        <v>1495</v>
      </c>
      <c r="K427" s="11" t="s">
        <v>1495</v>
      </c>
      <c r="L427" s="12" t="s">
        <v>46</v>
      </c>
      <c r="M427" s="13" t="s">
        <v>173</v>
      </c>
    </row>
    <row r="428" spans="1:13" hidden="1" x14ac:dyDescent="0.25">
      <c r="A428" s="1" t="s">
        <v>1550</v>
      </c>
      <c r="B428" s="2" t="s">
        <v>1551</v>
      </c>
      <c r="C428" s="3">
        <v>43690.662592592598</v>
      </c>
      <c r="D428" s="4" t="s">
        <v>1552</v>
      </c>
      <c r="E428" s="5" t="s">
        <v>109</v>
      </c>
      <c r="F428" s="6" t="s">
        <v>17</v>
      </c>
      <c r="G428" s="7" t="s">
        <v>110</v>
      </c>
      <c r="H428" s="8" t="s">
        <v>19</v>
      </c>
      <c r="I428" s="9" t="s">
        <v>19</v>
      </c>
      <c r="J428" s="10" t="s">
        <v>1553</v>
      </c>
      <c r="K428" s="11" t="s">
        <v>1553</v>
      </c>
      <c r="L428" s="12" t="s">
        <v>38</v>
      </c>
      <c r="M428" s="13" t="s">
        <v>22</v>
      </c>
    </row>
    <row r="429" spans="1:13" hidden="1" x14ac:dyDescent="0.25">
      <c r="A429" s="1" t="s">
        <v>1554</v>
      </c>
      <c r="B429" s="2" t="s">
        <v>1555</v>
      </c>
      <c r="C429" s="3">
        <v>43586.499652777798</v>
      </c>
      <c r="D429" s="4" t="s">
        <v>1556</v>
      </c>
      <c r="E429" s="5" t="s">
        <v>1557</v>
      </c>
      <c r="F429" s="6" t="s">
        <v>17</v>
      </c>
      <c r="G429" s="7" t="s">
        <v>140</v>
      </c>
      <c r="H429" s="8" t="s">
        <v>141</v>
      </c>
      <c r="I429" s="9" t="s">
        <v>19</v>
      </c>
      <c r="J429" s="10" t="s">
        <v>1553</v>
      </c>
      <c r="K429" s="11" t="s">
        <v>1553</v>
      </c>
      <c r="L429" s="12" t="s">
        <v>38</v>
      </c>
      <c r="M429" s="13" t="s">
        <v>22</v>
      </c>
    </row>
    <row r="430" spans="1:13" hidden="1" x14ac:dyDescent="0.25">
      <c r="A430" s="1" t="s">
        <v>1562</v>
      </c>
      <c r="B430" s="2" t="s">
        <v>1563</v>
      </c>
      <c r="C430" s="3">
        <v>44040.730520833298</v>
      </c>
      <c r="D430" s="4" t="s">
        <v>1564</v>
      </c>
      <c r="E430" s="5" t="s">
        <v>88</v>
      </c>
      <c r="F430" s="6" t="s">
        <v>17</v>
      </c>
      <c r="G430" s="7" t="s">
        <v>89</v>
      </c>
      <c r="H430" s="8" t="s">
        <v>19</v>
      </c>
      <c r="I430" s="9" t="s">
        <v>19</v>
      </c>
      <c r="J430" s="10" t="s">
        <v>1553</v>
      </c>
      <c r="K430" s="11" t="s">
        <v>1553</v>
      </c>
      <c r="L430" s="12" t="s">
        <v>111</v>
      </c>
      <c r="M430" s="13" t="s">
        <v>22</v>
      </c>
    </row>
    <row r="431" spans="1:13" hidden="1" x14ac:dyDescent="0.25">
      <c r="A431" s="1" t="s">
        <v>1569</v>
      </c>
      <c r="B431" s="2" t="s">
        <v>1570</v>
      </c>
      <c r="C431" s="3">
        <v>43775.621828703697</v>
      </c>
      <c r="D431" s="4" t="s">
        <v>1571</v>
      </c>
      <c r="E431" s="5" t="s">
        <v>289</v>
      </c>
      <c r="F431" s="6" t="s">
        <v>17</v>
      </c>
      <c r="G431" s="7" t="s">
        <v>155</v>
      </c>
      <c r="H431" s="8" t="s">
        <v>19</v>
      </c>
      <c r="I431" s="9" t="s">
        <v>19</v>
      </c>
      <c r="J431" s="10" t="s">
        <v>1553</v>
      </c>
      <c r="K431" s="11" t="s">
        <v>1553</v>
      </c>
      <c r="L431" s="12" t="s">
        <v>30</v>
      </c>
      <c r="M431" s="13" t="s">
        <v>22</v>
      </c>
    </row>
    <row r="432" spans="1:13" hidden="1" x14ac:dyDescent="0.25">
      <c r="A432" s="1" t="s">
        <v>1572</v>
      </c>
      <c r="B432" s="2" t="s">
        <v>1573</v>
      </c>
      <c r="C432" s="3">
        <v>43690.484074074098</v>
      </c>
      <c r="D432" s="4" t="s">
        <v>1574</v>
      </c>
      <c r="E432" s="5" t="s">
        <v>109</v>
      </c>
      <c r="F432" s="6" t="s">
        <v>116</v>
      </c>
      <c r="G432" s="7" t="s">
        <v>110</v>
      </c>
      <c r="H432" s="8" t="s">
        <v>19</v>
      </c>
      <c r="I432" s="9" t="s">
        <v>19</v>
      </c>
      <c r="J432" s="10" t="s">
        <v>1553</v>
      </c>
      <c r="K432" s="11" t="s">
        <v>1553</v>
      </c>
      <c r="L432" s="12" t="s">
        <v>30</v>
      </c>
      <c r="M432" s="13" t="s">
        <v>22</v>
      </c>
    </row>
    <row r="433" spans="1:13" hidden="1" x14ac:dyDescent="0.25">
      <c r="A433" s="1" t="s">
        <v>1575</v>
      </c>
      <c r="B433" s="2" t="s">
        <v>1576</v>
      </c>
      <c r="C433" s="3">
        <v>43586.4996875</v>
      </c>
      <c r="D433" s="4" t="s">
        <v>1577</v>
      </c>
      <c r="E433" s="5" t="s">
        <v>1578</v>
      </c>
      <c r="F433" s="6" t="s">
        <v>35</v>
      </c>
      <c r="G433" s="7" t="s">
        <v>18</v>
      </c>
      <c r="H433" s="8" t="s">
        <v>19</v>
      </c>
      <c r="I433" s="9" t="s">
        <v>19</v>
      </c>
      <c r="J433" s="10" t="s">
        <v>1579</v>
      </c>
      <c r="K433" s="11" t="s">
        <v>1579</v>
      </c>
      <c r="L433" s="12" t="s">
        <v>21</v>
      </c>
      <c r="M433" s="13" t="s">
        <v>22</v>
      </c>
    </row>
    <row r="434" spans="1:13" hidden="1" x14ac:dyDescent="0.25">
      <c r="A434" s="1" t="s">
        <v>1580</v>
      </c>
      <c r="B434" s="2" t="s">
        <v>1581</v>
      </c>
      <c r="C434" s="3">
        <v>43586.499699074098</v>
      </c>
      <c r="D434" s="4" t="s">
        <v>1582</v>
      </c>
      <c r="E434" s="5" t="s">
        <v>1583</v>
      </c>
      <c r="F434" s="6" t="s">
        <v>35</v>
      </c>
      <c r="G434" s="7" t="s">
        <v>18</v>
      </c>
      <c r="H434" s="8" t="s">
        <v>19</v>
      </c>
      <c r="I434" s="9" t="s">
        <v>19</v>
      </c>
      <c r="J434" s="10" t="s">
        <v>1579</v>
      </c>
      <c r="K434" s="11" t="s">
        <v>1579</v>
      </c>
      <c r="L434" s="12" t="s">
        <v>21</v>
      </c>
      <c r="M434" s="13" t="s">
        <v>22</v>
      </c>
    </row>
    <row r="435" spans="1:13" hidden="1" x14ac:dyDescent="0.25">
      <c r="A435" s="1" t="s">
        <v>1584</v>
      </c>
      <c r="B435" s="2" t="s">
        <v>1585</v>
      </c>
      <c r="C435" s="3">
        <v>43586.499699074098</v>
      </c>
      <c r="D435" s="4" t="s">
        <v>1586</v>
      </c>
      <c r="E435" s="5" t="s">
        <v>1587</v>
      </c>
      <c r="F435" s="6" t="s">
        <v>35</v>
      </c>
      <c r="G435" s="7" t="s">
        <v>18</v>
      </c>
      <c r="H435" s="8" t="s">
        <v>19</v>
      </c>
      <c r="I435" s="9" t="s">
        <v>19</v>
      </c>
      <c r="J435" s="10" t="s">
        <v>1579</v>
      </c>
      <c r="K435" s="11" t="s">
        <v>1579</v>
      </c>
      <c r="L435" s="12" t="s">
        <v>21</v>
      </c>
      <c r="M435" s="13" t="s">
        <v>22</v>
      </c>
    </row>
    <row r="436" spans="1:13" hidden="1" x14ac:dyDescent="0.25">
      <c r="A436" s="1" t="s">
        <v>1588</v>
      </c>
      <c r="B436" s="2" t="s">
        <v>1589</v>
      </c>
      <c r="C436" s="3">
        <v>43586.499699074098</v>
      </c>
      <c r="D436" s="4" t="s">
        <v>1590</v>
      </c>
      <c r="E436" s="5" t="s">
        <v>1591</v>
      </c>
      <c r="F436" s="6" t="s">
        <v>35</v>
      </c>
      <c r="G436" s="7" t="s">
        <v>18</v>
      </c>
      <c r="H436" s="8" t="s">
        <v>19</v>
      </c>
      <c r="I436" s="9" t="s">
        <v>19</v>
      </c>
      <c r="J436" s="10" t="s">
        <v>1579</v>
      </c>
      <c r="K436" s="11" t="s">
        <v>1579</v>
      </c>
      <c r="L436" s="12" t="s">
        <v>21</v>
      </c>
      <c r="M436" s="13" t="s">
        <v>22</v>
      </c>
    </row>
    <row r="437" spans="1:13" x14ac:dyDescent="0.25">
      <c r="A437" s="1" t="s">
        <v>1681</v>
      </c>
      <c r="B437" s="2" t="s">
        <v>1682</v>
      </c>
      <c r="C437" s="3">
        <v>44064.745613425897</v>
      </c>
      <c r="D437" s="4" t="s">
        <v>1683</v>
      </c>
      <c r="E437" s="5" t="s">
        <v>1636</v>
      </c>
      <c r="F437" s="6" t="s">
        <v>27</v>
      </c>
      <c r="G437" s="7" t="s">
        <v>19</v>
      </c>
      <c r="H437" s="8" t="s">
        <v>19</v>
      </c>
      <c r="I437" s="9" t="s">
        <v>28</v>
      </c>
      <c r="J437" s="10" t="s">
        <v>1674</v>
      </c>
      <c r="K437" s="11" t="s">
        <v>1674</v>
      </c>
      <c r="L437" s="12" t="s">
        <v>117</v>
      </c>
      <c r="M437" s="13" t="s">
        <v>22</v>
      </c>
    </row>
    <row r="438" spans="1:13" hidden="1" x14ac:dyDescent="0.25">
      <c r="A438" s="1" t="s">
        <v>1592</v>
      </c>
      <c r="B438" s="2" t="s">
        <v>1593</v>
      </c>
      <c r="C438" s="3">
        <v>43622.604756944398</v>
      </c>
      <c r="D438" s="4" t="s">
        <v>1594</v>
      </c>
      <c r="E438" s="5" t="s">
        <v>1595</v>
      </c>
      <c r="F438" s="6" t="s">
        <v>35</v>
      </c>
      <c r="G438" s="7" t="s">
        <v>36</v>
      </c>
      <c r="H438" s="8" t="s">
        <v>19</v>
      </c>
      <c r="I438" s="9" t="s">
        <v>19</v>
      </c>
      <c r="J438" s="10" t="s">
        <v>1579</v>
      </c>
      <c r="K438" s="11" t="s">
        <v>1579</v>
      </c>
      <c r="L438" s="12" t="s">
        <v>111</v>
      </c>
      <c r="M438" s="13" t="s">
        <v>22</v>
      </c>
    </row>
    <row r="439" spans="1:13" hidden="1" x14ac:dyDescent="0.25">
      <c r="A439" s="1" t="s">
        <v>1596</v>
      </c>
      <c r="B439" s="2" t="s">
        <v>1597</v>
      </c>
      <c r="C439" s="3">
        <v>43865.452199074098</v>
      </c>
      <c r="D439" s="4" t="s">
        <v>1598</v>
      </c>
      <c r="E439" s="5" t="s">
        <v>1599</v>
      </c>
      <c r="F439" s="6" t="s">
        <v>27</v>
      </c>
      <c r="G439" s="7" t="s">
        <v>64</v>
      </c>
      <c r="H439" s="8" t="s">
        <v>666</v>
      </c>
      <c r="I439" s="9" t="s">
        <v>19</v>
      </c>
      <c r="J439" s="10" t="s">
        <v>1600</v>
      </c>
      <c r="K439" s="11" t="s">
        <v>1601</v>
      </c>
      <c r="L439" s="12" t="s">
        <v>21</v>
      </c>
      <c r="M439" s="13" t="s">
        <v>22</v>
      </c>
    </row>
    <row r="440" spans="1:13" hidden="1" x14ac:dyDescent="0.25">
      <c r="A440" s="1" t="s">
        <v>1602</v>
      </c>
      <c r="B440" s="2" t="s">
        <v>1603</v>
      </c>
      <c r="C440" s="3">
        <v>44022.548159722202</v>
      </c>
      <c r="D440" s="4" t="s">
        <v>1604</v>
      </c>
      <c r="E440" s="5" t="s">
        <v>1605</v>
      </c>
      <c r="F440" s="6" t="s">
        <v>17</v>
      </c>
      <c r="G440" s="7" t="s">
        <v>140</v>
      </c>
      <c r="H440" s="8" t="s">
        <v>294</v>
      </c>
      <c r="I440" s="9" t="s">
        <v>19</v>
      </c>
      <c r="J440" s="10" t="s">
        <v>1606</v>
      </c>
      <c r="K440" s="11" t="s">
        <v>1607</v>
      </c>
      <c r="L440" s="12" t="s">
        <v>1608</v>
      </c>
      <c r="M440" s="13" t="s">
        <v>22</v>
      </c>
    </row>
    <row r="441" spans="1:13" hidden="1" x14ac:dyDescent="0.25">
      <c r="A441" s="1" t="s">
        <v>1609</v>
      </c>
      <c r="B441" s="2" t="s">
        <v>1610</v>
      </c>
      <c r="C441" s="3">
        <v>43532.594861111102</v>
      </c>
      <c r="D441" s="4" t="s">
        <v>1611</v>
      </c>
      <c r="E441" s="5" t="s">
        <v>1612</v>
      </c>
      <c r="F441" s="6" t="s">
        <v>17</v>
      </c>
      <c r="G441" s="7" t="s">
        <v>140</v>
      </c>
      <c r="H441" s="8" t="s">
        <v>141</v>
      </c>
      <c r="I441" s="9" t="s">
        <v>19</v>
      </c>
      <c r="J441" s="10" t="s">
        <v>1613</v>
      </c>
      <c r="K441" s="11" t="s">
        <v>1613</v>
      </c>
      <c r="L441" s="12" t="s">
        <v>38</v>
      </c>
      <c r="M441" s="13" t="s">
        <v>22</v>
      </c>
    </row>
    <row r="442" spans="1:13" hidden="1" x14ac:dyDescent="0.25">
      <c r="A442" s="1" t="s">
        <v>1614</v>
      </c>
      <c r="B442" s="2" t="s">
        <v>1615</v>
      </c>
      <c r="C442" s="3">
        <v>43670.516226851898</v>
      </c>
      <c r="D442" s="4" t="s">
        <v>1616</v>
      </c>
      <c r="E442" s="5" t="s">
        <v>686</v>
      </c>
      <c r="F442" s="6" t="s">
        <v>17</v>
      </c>
      <c r="G442" s="7" t="s">
        <v>253</v>
      </c>
      <c r="H442" s="8" t="s">
        <v>19</v>
      </c>
      <c r="I442" s="9" t="s">
        <v>19</v>
      </c>
      <c r="J442" s="10" t="s">
        <v>1613</v>
      </c>
      <c r="K442" s="11" t="s">
        <v>1613</v>
      </c>
      <c r="L442" s="12" t="s">
        <v>38</v>
      </c>
      <c r="M442" s="13" t="s">
        <v>22</v>
      </c>
    </row>
    <row r="443" spans="1:13" x14ac:dyDescent="0.25">
      <c r="A443" s="1" t="s">
        <v>1703</v>
      </c>
      <c r="B443" s="2" t="s">
        <v>1704</v>
      </c>
      <c r="C443" s="3">
        <v>43634.498414351903</v>
      </c>
      <c r="D443" s="4" t="s">
        <v>1705</v>
      </c>
      <c r="E443" s="5" t="s">
        <v>588</v>
      </c>
      <c r="F443" s="6" t="s">
        <v>27</v>
      </c>
      <c r="G443" s="7" t="s">
        <v>19</v>
      </c>
      <c r="H443" s="8" t="s">
        <v>19</v>
      </c>
      <c r="I443" s="9" t="s">
        <v>28</v>
      </c>
      <c r="J443" s="10" t="s">
        <v>1702</v>
      </c>
      <c r="K443" s="11" t="s">
        <v>1702</v>
      </c>
      <c r="L443" s="12" t="s">
        <v>30</v>
      </c>
      <c r="M443" s="13" t="s">
        <v>22</v>
      </c>
    </row>
    <row r="444" spans="1:13" x14ac:dyDescent="0.25">
      <c r="A444" s="1" t="s">
        <v>1706</v>
      </c>
      <c r="B444" s="2" t="s">
        <v>1707</v>
      </c>
      <c r="C444" s="3">
        <v>43634.498414351903</v>
      </c>
      <c r="D444" s="4" t="s">
        <v>1708</v>
      </c>
      <c r="E444" s="5" t="s">
        <v>1709</v>
      </c>
      <c r="F444" s="6" t="s">
        <v>27</v>
      </c>
      <c r="G444" s="7" t="s">
        <v>19</v>
      </c>
      <c r="H444" s="8" t="s">
        <v>19</v>
      </c>
      <c r="I444" s="9" t="s">
        <v>28</v>
      </c>
      <c r="J444" s="10" t="s">
        <v>1702</v>
      </c>
      <c r="K444" s="11" t="s">
        <v>1702</v>
      </c>
      <c r="L444" s="12" t="s">
        <v>30</v>
      </c>
      <c r="M444" s="13" t="s">
        <v>22</v>
      </c>
    </row>
    <row r="445" spans="1:13" hidden="1" x14ac:dyDescent="0.25">
      <c r="A445" s="1" t="s">
        <v>1617</v>
      </c>
      <c r="B445" s="2" t="s">
        <v>1618</v>
      </c>
      <c r="C445" s="3">
        <v>44042.4684837963</v>
      </c>
      <c r="D445" s="4" t="s">
        <v>1619</v>
      </c>
      <c r="E445" s="5" t="s">
        <v>289</v>
      </c>
      <c r="F445" s="6" t="s">
        <v>17</v>
      </c>
      <c r="G445" s="7" t="s">
        <v>155</v>
      </c>
      <c r="H445" s="8" t="s">
        <v>19</v>
      </c>
      <c r="I445" s="9" t="s">
        <v>19</v>
      </c>
      <c r="J445" s="10" t="s">
        <v>1613</v>
      </c>
      <c r="K445" s="11" t="s">
        <v>1613</v>
      </c>
      <c r="L445" s="12" t="s">
        <v>38</v>
      </c>
      <c r="M445" s="13" t="s">
        <v>22</v>
      </c>
    </row>
    <row r="446" spans="1:13" hidden="1" x14ac:dyDescent="0.25">
      <c r="A446" s="1" t="s">
        <v>1620</v>
      </c>
      <c r="B446" s="2" t="s">
        <v>1621</v>
      </c>
      <c r="C446" s="3">
        <v>43670.515995370399</v>
      </c>
      <c r="D446" s="4" t="s">
        <v>1622</v>
      </c>
      <c r="E446" s="5" t="s">
        <v>252</v>
      </c>
      <c r="F446" s="6" t="s">
        <v>17</v>
      </c>
      <c r="G446" s="7" t="s">
        <v>253</v>
      </c>
      <c r="H446" s="8" t="s">
        <v>19</v>
      </c>
      <c r="I446" s="9" t="s">
        <v>19</v>
      </c>
      <c r="J446" s="10" t="s">
        <v>1613</v>
      </c>
      <c r="K446" s="11" t="s">
        <v>1613</v>
      </c>
      <c r="L446" s="12" t="s">
        <v>38</v>
      </c>
      <c r="M446" s="13" t="s">
        <v>22</v>
      </c>
    </row>
    <row r="447" spans="1:13" hidden="1" x14ac:dyDescent="0.25">
      <c r="A447" s="1" t="s">
        <v>1623</v>
      </c>
      <c r="B447" s="2" t="s">
        <v>1624</v>
      </c>
      <c r="C447" s="3">
        <v>44042.4684837963</v>
      </c>
      <c r="D447" s="4" t="s">
        <v>1625</v>
      </c>
      <c r="E447" s="5" t="s">
        <v>317</v>
      </c>
      <c r="F447" s="6" t="s">
        <v>17</v>
      </c>
      <c r="G447" s="7" t="s">
        <v>155</v>
      </c>
      <c r="H447" s="8" t="s">
        <v>19</v>
      </c>
      <c r="I447" s="9" t="s">
        <v>19</v>
      </c>
      <c r="J447" s="10" t="s">
        <v>1613</v>
      </c>
      <c r="K447" s="11" t="s">
        <v>1613</v>
      </c>
      <c r="L447" s="12" t="s">
        <v>38</v>
      </c>
      <c r="M447" s="13" t="s">
        <v>22</v>
      </c>
    </row>
    <row r="448" spans="1:13" hidden="1" x14ac:dyDescent="0.25">
      <c r="A448" s="1" t="s">
        <v>1626</v>
      </c>
      <c r="B448" s="2" t="s">
        <v>1627</v>
      </c>
      <c r="C448" s="3">
        <v>43670.639421296299</v>
      </c>
      <c r="D448" s="4" t="s">
        <v>1628</v>
      </c>
      <c r="E448" s="5" t="s">
        <v>829</v>
      </c>
      <c r="F448" s="6" t="s">
        <v>17</v>
      </c>
      <c r="G448" s="7" t="s">
        <v>253</v>
      </c>
      <c r="H448" s="8" t="s">
        <v>19</v>
      </c>
      <c r="I448" s="9" t="s">
        <v>19</v>
      </c>
      <c r="J448" s="10" t="s">
        <v>1613</v>
      </c>
      <c r="K448" s="11" t="s">
        <v>1613</v>
      </c>
      <c r="L448" s="12" t="s">
        <v>38</v>
      </c>
      <c r="M448" s="13" t="s">
        <v>22</v>
      </c>
    </row>
    <row r="449" spans="1:13" hidden="1" x14ac:dyDescent="0.25">
      <c r="A449" s="1" t="s">
        <v>1629</v>
      </c>
      <c r="B449" s="2" t="s">
        <v>1630</v>
      </c>
      <c r="C449" s="3">
        <v>43998.513460648202</v>
      </c>
      <c r="D449" s="4" t="s">
        <v>1631</v>
      </c>
      <c r="E449" s="5" t="s">
        <v>16</v>
      </c>
      <c r="F449" s="6" t="s">
        <v>17</v>
      </c>
      <c r="G449" s="7" t="s">
        <v>18</v>
      </c>
      <c r="H449" s="8" t="s">
        <v>19</v>
      </c>
      <c r="I449" s="9" t="s">
        <v>19</v>
      </c>
      <c r="J449" s="10" t="s">
        <v>1632</v>
      </c>
      <c r="K449" s="11" t="s">
        <v>1632</v>
      </c>
      <c r="L449" s="12" t="s">
        <v>21</v>
      </c>
      <c r="M449" s="13" t="s">
        <v>22</v>
      </c>
    </row>
    <row r="450" spans="1:13" hidden="1" x14ac:dyDescent="0.25">
      <c r="A450" s="1" t="s">
        <v>1637</v>
      </c>
      <c r="B450" s="2" t="s">
        <v>1638</v>
      </c>
      <c r="C450" s="3">
        <v>44004.762534722198</v>
      </c>
      <c r="D450" s="4" t="s">
        <v>1639</v>
      </c>
      <c r="E450" s="5" t="s">
        <v>289</v>
      </c>
      <c r="F450" s="6" t="s">
        <v>17</v>
      </c>
      <c r="G450" s="7" t="s">
        <v>155</v>
      </c>
      <c r="H450" s="8" t="s">
        <v>19</v>
      </c>
      <c r="I450" s="9" t="s">
        <v>19</v>
      </c>
      <c r="J450" s="10" t="s">
        <v>1632</v>
      </c>
      <c r="K450" s="11" t="s">
        <v>1632</v>
      </c>
      <c r="L450" s="12" t="s">
        <v>21</v>
      </c>
      <c r="M450" s="13" t="s">
        <v>105</v>
      </c>
    </row>
    <row r="451" spans="1:13" hidden="1" x14ac:dyDescent="0.25">
      <c r="A451" s="1" t="s">
        <v>1640</v>
      </c>
      <c r="B451" s="2" t="s">
        <v>1641</v>
      </c>
      <c r="C451" s="3">
        <v>43815.638981481497</v>
      </c>
      <c r="D451" s="4" t="s">
        <v>1642</v>
      </c>
      <c r="E451" s="5" t="s">
        <v>50</v>
      </c>
      <c r="F451" s="6" t="s">
        <v>17</v>
      </c>
      <c r="G451" s="7" t="s">
        <v>43</v>
      </c>
      <c r="H451" s="8" t="s">
        <v>51</v>
      </c>
      <c r="I451" s="9" t="s">
        <v>19</v>
      </c>
      <c r="J451" s="10" t="s">
        <v>1632</v>
      </c>
      <c r="K451" s="11" t="s">
        <v>1632</v>
      </c>
      <c r="L451" s="12" t="s">
        <v>654</v>
      </c>
      <c r="M451" s="13" t="s">
        <v>22</v>
      </c>
    </row>
    <row r="452" spans="1:13" hidden="1" x14ac:dyDescent="0.25">
      <c r="A452" s="1" t="s">
        <v>1643</v>
      </c>
      <c r="B452" s="2" t="s">
        <v>1644</v>
      </c>
      <c r="C452" s="3">
        <v>44004.762534722198</v>
      </c>
      <c r="D452" s="4" t="s">
        <v>1645</v>
      </c>
      <c r="E452" s="5" t="s">
        <v>1646</v>
      </c>
      <c r="F452" s="6" t="s">
        <v>17</v>
      </c>
      <c r="G452" s="7" t="s">
        <v>155</v>
      </c>
      <c r="H452" s="8" t="s">
        <v>19</v>
      </c>
      <c r="I452" s="9" t="s">
        <v>19</v>
      </c>
      <c r="J452" s="10" t="s">
        <v>1632</v>
      </c>
      <c r="K452" s="11" t="s">
        <v>1632</v>
      </c>
      <c r="L452" s="12" t="s">
        <v>654</v>
      </c>
      <c r="M452" s="13" t="s">
        <v>105</v>
      </c>
    </row>
    <row r="453" spans="1:13" hidden="1" x14ac:dyDescent="0.25">
      <c r="A453" s="1" t="s">
        <v>1647</v>
      </c>
      <c r="B453" s="2" t="s">
        <v>1648</v>
      </c>
      <c r="C453" s="3">
        <v>43815.638981481497</v>
      </c>
      <c r="D453" s="4" t="s">
        <v>1649</v>
      </c>
      <c r="E453" s="5" t="s">
        <v>1650</v>
      </c>
      <c r="F453" s="6" t="s">
        <v>527</v>
      </c>
      <c r="G453" s="7" t="s">
        <v>155</v>
      </c>
      <c r="H453" s="8" t="s">
        <v>19</v>
      </c>
      <c r="I453" s="9" t="s">
        <v>19</v>
      </c>
      <c r="J453" s="10" t="s">
        <v>1632</v>
      </c>
      <c r="K453" s="11" t="s">
        <v>1632</v>
      </c>
      <c r="L453" s="12" t="s">
        <v>111</v>
      </c>
      <c r="M453" s="13" t="s">
        <v>22</v>
      </c>
    </row>
    <row r="454" spans="1:13" x14ac:dyDescent="0.25">
      <c r="A454" s="1" t="s">
        <v>1740</v>
      </c>
      <c r="B454" s="2" t="s">
        <v>1741</v>
      </c>
      <c r="C454" s="3">
        <v>43950.654814814799</v>
      </c>
      <c r="D454" s="4" t="s">
        <v>1742</v>
      </c>
      <c r="E454" s="5" t="s">
        <v>1743</v>
      </c>
      <c r="F454" s="6" t="s">
        <v>27</v>
      </c>
      <c r="G454" s="7" t="s">
        <v>19</v>
      </c>
      <c r="H454" s="8" t="s">
        <v>19</v>
      </c>
      <c r="I454" s="9" t="s">
        <v>28</v>
      </c>
      <c r="J454" s="10" t="s">
        <v>1722</v>
      </c>
      <c r="K454" s="11" t="s">
        <v>1722</v>
      </c>
      <c r="L454" s="12" t="s">
        <v>30</v>
      </c>
      <c r="M454" s="13" t="s">
        <v>22</v>
      </c>
    </row>
    <row r="455" spans="1:13" hidden="1" x14ac:dyDescent="0.25">
      <c r="A455" s="1" t="s">
        <v>1744</v>
      </c>
      <c r="B455" s="2" t="s">
        <v>1745</v>
      </c>
      <c r="C455" s="3">
        <v>44005.417395833298</v>
      </c>
      <c r="D455" s="4" t="s">
        <v>1746</v>
      </c>
      <c r="E455" s="5" t="s">
        <v>1747</v>
      </c>
      <c r="F455" s="6" t="s">
        <v>98</v>
      </c>
      <c r="G455" s="7" t="s">
        <v>19</v>
      </c>
      <c r="H455" s="8" t="s">
        <v>19</v>
      </c>
      <c r="I455" s="9" t="s">
        <v>1334</v>
      </c>
      <c r="J455" s="10" t="s">
        <v>1722</v>
      </c>
      <c r="K455" s="11" t="s">
        <v>1722</v>
      </c>
      <c r="L455" s="12" t="s">
        <v>111</v>
      </c>
      <c r="M455" s="13" t="s">
        <v>22</v>
      </c>
    </row>
    <row r="456" spans="1:13" hidden="1" x14ac:dyDescent="0.25">
      <c r="A456" s="1" t="s">
        <v>1651</v>
      </c>
      <c r="B456" s="2" t="s">
        <v>1652</v>
      </c>
      <c r="C456" s="3">
        <v>43815.638981481497</v>
      </c>
      <c r="D456" s="4" t="s">
        <v>1653</v>
      </c>
      <c r="E456" s="5" t="s">
        <v>1654</v>
      </c>
      <c r="F456" s="6" t="s">
        <v>17</v>
      </c>
      <c r="G456" s="7" t="s">
        <v>155</v>
      </c>
      <c r="H456" s="8" t="s">
        <v>19</v>
      </c>
      <c r="I456" s="9" t="s">
        <v>19</v>
      </c>
      <c r="J456" s="10" t="s">
        <v>1632</v>
      </c>
      <c r="K456" s="11" t="s">
        <v>1632</v>
      </c>
      <c r="L456" s="12" t="s">
        <v>111</v>
      </c>
      <c r="M456" s="13" t="s">
        <v>22</v>
      </c>
    </row>
    <row r="457" spans="1:13" hidden="1" x14ac:dyDescent="0.25">
      <c r="A457" s="1" t="s">
        <v>1655</v>
      </c>
      <c r="B457" s="2" t="s">
        <v>1656</v>
      </c>
      <c r="C457" s="3">
        <v>43815.638981481497</v>
      </c>
      <c r="D457" s="4" t="s">
        <v>1657</v>
      </c>
      <c r="E457" s="5" t="s">
        <v>1658</v>
      </c>
      <c r="F457" s="6" t="s">
        <v>17</v>
      </c>
      <c r="G457" s="7" t="s">
        <v>155</v>
      </c>
      <c r="H457" s="8" t="s">
        <v>19</v>
      </c>
      <c r="I457" s="9" t="s">
        <v>19</v>
      </c>
      <c r="J457" s="10" t="s">
        <v>1632</v>
      </c>
      <c r="K457" s="11" t="s">
        <v>1632</v>
      </c>
      <c r="L457" s="12" t="s">
        <v>46</v>
      </c>
      <c r="M457" s="13" t="s">
        <v>22</v>
      </c>
    </row>
    <row r="458" spans="1:13" hidden="1" x14ac:dyDescent="0.25">
      <c r="A458" s="1" t="s">
        <v>1659</v>
      </c>
      <c r="B458" s="2" t="s">
        <v>1660</v>
      </c>
      <c r="C458" s="3">
        <v>43705.622534722199</v>
      </c>
      <c r="D458" s="4" t="s">
        <v>1661</v>
      </c>
      <c r="E458" s="5" t="s">
        <v>583</v>
      </c>
      <c r="F458" s="6" t="s">
        <v>17</v>
      </c>
      <c r="G458" s="7" t="s">
        <v>140</v>
      </c>
      <c r="H458" s="8" t="s">
        <v>141</v>
      </c>
      <c r="I458" s="9" t="s">
        <v>19</v>
      </c>
      <c r="J458" s="10" t="s">
        <v>1662</v>
      </c>
      <c r="K458" s="11" t="s">
        <v>1662</v>
      </c>
      <c r="L458" s="12" t="s">
        <v>21</v>
      </c>
      <c r="M458" s="13" t="s">
        <v>22</v>
      </c>
    </row>
    <row r="459" spans="1:13" hidden="1" x14ac:dyDescent="0.25">
      <c r="A459" s="1" t="s">
        <v>1663</v>
      </c>
      <c r="B459" s="2" t="s">
        <v>1664</v>
      </c>
      <c r="C459" s="3">
        <v>43580.467106481497</v>
      </c>
      <c r="D459" s="4" t="s">
        <v>1665</v>
      </c>
      <c r="E459" s="5" t="s">
        <v>583</v>
      </c>
      <c r="F459" s="6" t="s">
        <v>27</v>
      </c>
      <c r="G459" s="7" t="s">
        <v>140</v>
      </c>
      <c r="H459" s="8" t="s">
        <v>141</v>
      </c>
      <c r="I459" s="9" t="s">
        <v>19</v>
      </c>
      <c r="J459" s="10" t="s">
        <v>1662</v>
      </c>
      <c r="K459" s="11" t="s">
        <v>1662</v>
      </c>
      <c r="L459" s="12" t="s">
        <v>30</v>
      </c>
      <c r="M459" s="13" t="s">
        <v>22</v>
      </c>
    </row>
    <row r="460" spans="1:13" hidden="1" x14ac:dyDescent="0.25">
      <c r="A460" s="1" t="s">
        <v>1666</v>
      </c>
      <c r="B460" s="2" t="s">
        <v>1667</v>
      </c>
      <c r="C460" s="3">
        <v>43998.513460648202</v>
      </c>
      <c r="D460" s="4" t="s">
        <v>1668</v>
      </c>
      <c r="E460" s="5" t="s">
        <v>1669</v>
      </c>
      <c r="F460" s="6" t="s">
        <v>116</v>
      </c>
      <c r="G460" s="7" t="s">
        <v>89</v>
      </c>
      <c r="H460" s="8" t="s">
        <v>19</v>
      </c>
      <c r="I460" s="9" t="s">
        <v>19</v>
      </c>
      <c r="J460" s="10" t="s">
        <v>1670</v>
      </c>
      <c r="K460" s="11" t="s">
        <v>1670</v>
      </c>
      <c r="L460" s="12" t="s">
        <v>21</v>
      </c>
      <c r="M460" s="13" t="s">
        <v>105</v>
      </c>
    </row>
    <row r="461" spans="1:13" x14ac:dyDescent="0.25">
      <c r="A461" s="1" t="s">
        <v>1765</v>
      </c>
      <c r="B461" s="2" t="s">
        <v>1766</v>
      </c>
      <c r="C461" s="3">
        <v>43875.689641203702</v>
      </c>
      <c r="D461" s="4" t="s">
        <v>1767</v>
      </c>
      <c r="E461" s="5" t="s">
        <v>1157</v>
      </c>
      <c r="F461" s="6" t="s">
        <v>27</v>
      </c>
      <c r="G461" s="7" t="s">
        <v>19</v>
      </c>
      <c r="H461" s="8" t="s">
        <v>19</v>
      </c>
      <c r="I461" s="9" t="s">
        <v>80</v>
      </c>
      <c r="J461" s="10" t="s">
        <v>1758</v>
      </c>
      <c r="K461" s="11" t="s">
        <v>1758</v>
      </c>
      <c r="L461" s="12" t="s">
        <v>21</v>
      </c>
      <c r="M461" s="13" t="s">
        <v>22</v>
      </c>
    </row>
    <row r="462" spans="1:13" x14ac:dyDescent="0.25">
      <c r="A462" s="1" t="s">
        <v>1768</v>
      </c>
      <c r="B462" s="2" t="s">
        <v>1769</v>
      </c>
      <c r="C462" s="3">
        <v>43875.684479166703</v>
      </c>
      <c r="D462" s="4" t="s">
        <v>1770</v>
      </c>
      <c r="E462" s="5" t="s">
        <v>1771</v>
      </c>
      <c r="F462" s="6" t="s">
        <v>27</v>
      </c>
      <c r="G462" s="7" t="s">
        <v>19</v>
      </c>
      <c r="H462" s="8" t="s">
        <v>19</v>
      </c>
      <c r="I462" s="9" t="s">
        <v>28</v>
      </c>
      <c r="J462" s="10" t="s">
        <v>1758</v>
      </c>
      <c r="K462" s="11" t="s">
        <v>1758</v>
      </c>
      <c r="L462" s="12" t="s">
        <v>21</v>
      </c>
      <c r="M462" s="13" t="s">
        <v>22</v>
      </c>
    </row>
    <row r="463" spans="1:13" hidden="1" x14ac:dyDescent="0.25">
      <c r="A463" s="1" t="s">
        <v>1671</v>
      </c>
      <c r="B463" s="2" t="s">
        <v>1672</v>
      </c>
      <c r="C463" s="3">
        <v>43586.4996412037</v>
      </c>
      <c r="D463" s="4" t="s">
        <v>1673</v>
      </c>
      <c r="E463" s="5" t="s">
        <v>150</v>
      </c>
      <c r="F463" s="6" t="s">
        <v>17</v>
      </c>
      <c r="G463" s="7" t="s">
        <v>43</v>
      </c>
      <c r="H463" s="8" t="s">
        <v>51</v>
      </c>
      <c r="I463" s="9" t="s">
        <v>19</v>
      </c>
      <c r="J463" s="10" t="s">
        <v>1674</v>
      </c>
      <c r="K463" s="11" t="s">
        <v>1674</v>
      </c>
      <c r="L463" s="12" t="s">
        <v>38</v>
      </c>
      <c r="M463" s="13" t="s">
        <v>22</v>
      </c>
    </row>
    <row r="464" spans="1:13" hidden="1" x14ac:dyDescent="0.25">
      <c r="A464" s="1" t="s">
        <v>1675</v>
      </c>
      <c r="B464" s="2" t="s">
        <v>1676</v>
      </c>
      <c r="C464" s="3">
        <v>43586.499652777798</v>
      </c>
      <c r="D464" s="4" t="s">
        <v>1677</v>
      </c>
      <c r="E464" s="5" t="s">
        <v>625</v>
      </c>
      <c r="F464" s="6" t="s">
        <v>17</v>
      </c>
      <c r="G464" s="7" t="s">
        <v>140</v>
      </c>
      <c r="H464" s="8" t="s">
        <v>141</v>
      </c>
      <c r="I464" s="9" t="s">
        <v>19</v>
      </c>
      <c r="J464" s="10" t="s">
        <v>1674</v>
      </c>
      <c r="K464" s="11" t="s">
        <v>1674</v>
      </c>
      <c r="L464" s="12" t="s">
        <v>38</v>
      </c>
      <c r="M464" s="13" t="s">
        <v>22</v>
      </c>
    </row>
    <row r="465" spans="1:13" hidden="1" x14ac:dyDescent="0.25">
      <c r="A465" s="1" t="s">
        <v>1678</v>
      </c>
      <c r="B465" s="2" t="s">
        <v>1679</v>
      </c>
      <c r="C465" s="3">
        <v>43580.367002314801</v>
      </c>
      <c r="D465" s="4" t="s">
        <v>1680</v>
      </c>
      <c r="E465" s="5" t="s">
        <v>121</v>
      </c>
      <c r="F465" s="6" t="s">
        <v>17</v>
      </c>
      <c r="G465" s="7" t="s">
        <v>99</v>
      </c>
      <c r="H465" s="8" t="s">
        <v>19</v>
      </c>
      <c r="I465" s="9" t="s">
        <v>19</v>
      </c>
      <c r="J465" s="10" t="s">
        <v>1674</v>
      </c>
      <c r="K465" s="11" t="s">
        <v>1674</v>
      </c>
      <c r="L465" s="12" t="s">
        <v>30</v>
      </c>
      <c r="M465" s="13" t="s">
        <v>22</v>
      </c>
    </row>
    <row r="466" spans="1:13" hidden="1" x14ac:dyDescent="0.25">
      <c r="A466" s="1" t="s">
        <v>1684</v>
      </c>
      <c r="B466" s="2" t="s">
        <v>1685</v>
      </c>
      <c r="C466" s="3">
        <v>43816.474606481497</v>
      </c>
      <c r="D466" s="4" t="s">
        <v>1686</v>
      </c>
      <c r="E466" s="5" t="s">
        <v>109</v>
      </c>
      <c r="F466" s="6" t="s">
        <v>17</v>
      </c>
      <c r="G466" s="7" t="s">
        <v>110</v>
      </c>
      <c r="H466" s="8" t="s">
        <v>19</v>
      </c>
      <c r="I466" s="9" t="s">
        <v>19</v>
      </c>
      <c r="J466" s="10" t="s">
        <v>1687</v>
      </c>
      <c r="K466" s="11" t="s">
        <v>1687</v>
      </c>
      <c r="L466" s="12" t="s">
        <v>38</v>
      </c>
      <c r="M466" s="13" t="s">
        <v>22</v>
      </c>
    </row>
    <row r="467" spans="1:13" hidden="1" x14ac:dyDescent="0.25">
      <c r="A467" s="1" t="s">
        <v>1688</v>
      </c>
      <c r="B467" s="2" t="s">
        <v>1689</v>
      </c>
      <c r="C467" s="3">
        <v>43647.634236111102</v>
      </c>
      <c r="D467" s="4" t="s">
        <v>1690</v>
      </c>
      <c r="E467" s="5" t="s">
        <v>583</v>
      </c>
      <c r="F467" s="6" t="s">
        <v>17</v>
      </c>
      <c r="G467" s="7" t="s">
        <v>140</v>
      </c>
      <c r="H467" s="8" t="s">
        <v>141</v>
      </c>
      <c r="I467" s="9" t="s">
        <v>19</v>
      </c>
      <c r="J467" s="10" t="s">
        <v>1687</v>
      </c>
      <c r="K467" s="11" t="s">
        <v>1687</v>
      </c>
      <c r="L467" s="12" t="s">
        <v>38</v>
      </c>
      <c r="M467" s="13" t="s">
        <v>22</v>
      </c>
    </row>
    <row r="468" spans="1:13" hidden="1" x14ac:dyDescent="0.25">
      <c r="A468" s="1" t="s">
        <v>1691</v>
      </c>
      <c r="B468" s="2" t="s">
        <v>1692</v>
      </c>
      <c r="C468" s="3">
        <v>43819.524386574099</v>
      </c>
      <c r="D468" s="4" t="s">
        <v>1693</v>
      </c>
      <c r="E468" s="5" t="s">
        <v>289</v>
      </c>
      <c r="F468" s="6" t="s">
        <v>17</v>
      </c>
      <c r="G468" s="7" t="s">
        <v>155</v>
      </c>
      <c r="H468" s="8" t="s">
        <v>19</v>
      </c>
      <c r="I468" s="9" t="s">
        <v>19</v>
      </c>
      <c r="J468" s="10" t="s">
        <v>1687</v>
      </c>
      <c r="K468" s="11" t="s">
        <v>1687</v>
      </c>
      <c r="L468" s="12" t="s">
        <v>654</v>
      </c>
      <c r="M468" s="13" t="s">
        <v>22</v>
      </c>
    </row>
    <row r="469" spans="1:13" x14ac:dyDescent="0.25">
      <c r="A469" s="1" t="s">
        <v>1793</v>
      </c>
      <c r="B469" s="2" t="s">
        <v>1794</v>
      </c>
      <c r="C469" s="3">
        <v>43962.696597222202</v>
      </c>
      <c r="D469" s="4" t="s">
        <v>1795</v>
      </c>
      <c r="E469" s="5" t="s">
        <v>1796</v>
      </c>
      <c r="F469" s="6" t="s">
        <v>27</v>
      </c>
      <c r="G469" s="7" t="s">
        <v>19</v>
      </c>
      <c r="H469" s="8" t="s">
        <v>19</v>
      </c>
      <c r="I469" s="9" t="s">
        <v>28</v>
      </c>
      <c r="J469" s="10" t="s">
        <v>1797</v>
      </c>
      <c r="K469" s="11" t="s">
        <v>1797</v>
      </c>
      <c r="L469" s="12" t="s">
        <v>38</v>
      </c>
      <c r="M469" s="13" t="s">
        <v>22</v>
      </c>
    </row>
    <row r="470" spans="1:13" x14ac:dyDescent="0.25">
      <c r="A470" s="1" t="s">
        <v>1798</v>
      </c>
      <c r="B470" s="2" t="s">
        <v>1799</v>
      </c>
      <c r="C470" s="3">
        <v>43962.696597222202</v>
      </c>
      <c r="D470" s="4" t="s">
        <v>1800</v>
      </c>
      <c r="E470" s="5" t="s">
        <v>1796</v>
      </c>
      <c r="F470" s="6" t="s">
        <v>27</v>
      </c>
      <c r="G470" s="7" t="s">
        <v>19</v>
      </c>
      <c r="H470" s="8" t="s">
        <v>19</v>
      </c>
      <c r="I470" s="9" t="s">
        <v>80</v>
      </c>
      <c r="J470" s="10" t="s">
        <v>1797</v>
      </c>
      <c r="K470" s="11" t="s">
        <v>1797</v>
      </c>
      <c r="L470" s="12" t="s">
        <v>38</v>
      </c>
      <c r="M470" s="13" t="s">
        <v>22</v>
      </c>
    </row>
    <row r="471" spans="1:13" hidden="1" x14ac:dyDescent="0.25">
      <c r="A471" s="1" t="s">
        <v>1694</v>
      </c>
      <c r="B471" s="2" t="s">
        <v>1695</v>
      </c>
      <c r="C471" s="3">
        <v>43917.4941666667</v>
      </c>
      <c r="D471" s="4" t="s">
        <v>1696</v>
      </c>
      <c r="E471" s="5" t="s">
        <v>1697</v>
      </c>
      <c r="F471" s="6" t="s">
        <v>116</v>
      </c>
      <c r="G471" s="7" t="s">
        <v>110</v>
      </c>
      <c r="H471" s="8" t="s">
        <v>19</v>
      </c>
      <c r="I471" s="9" t="s">
        <v>19</v>
      </c>
      <c r="J471" s="10" t="s">
        <v>1687</v>
      </c>
      <c r="K471" s="11" t="s">
        <v>1687</v>
      </c>
      <c r="L471" s="12" t="s">
        <v>117</v>
      </c>
      <c r="M471" s="13" t="s">
        <v>22</v>
      </c>
    </row>
    <row r="472" spans="1:13" hidden="1" x14ac:dyDescent="0.25">
      <c r="A472" s="1" t="s">
        <v>1698</v>
      </c>
      <c r="B472" s="2" t="s">
        <v>1699</v>
      </c>
      <c r="C472" s="3">
        <v>43584.5065972222</v>
      </c>
      <c r="D472" s="4" t="s">
        <v>1700</v>
      </c>
      <c r="E472" s="5" t="s">
        <v>1701</v>
      </c>
      <c r="F472" s="6" t="s">
        <v>17</v>
      </c>
      <c r="G472" s="7" t="s">
        <v>140</v>
      </c>
      <c r="H472" s="8" t="s">
        <v>141</v>
      </c>
      <c r="I472" s="9" t="s">
        <v>19</v>
      </c>
      <c r="J472" s="10" t="s">
        <v>1702</v>
      </c>
      <c r="K472" s="11" t="s">
        <v>1702</v>
      </c>
      <c r="L472" s="12" t="s">
        <v>38</v>
      </c>
      <c r="M472" s="13" t="s">
        <v>22</v>
      </c>
    </row>
    <row r="473" spans="1:13" hidden="1" x14ac:dyDescent="0.25">
      <c r="A473" s="1" t="s">
        <v>1710</v>
      </c>
      <c r="B473" s="2" t="s">
        <v>1711</v>
      </c>
      <c r="C473" s="3">
        <v>43721.495590277802</v>
      </c>
      <c r="D473" s="4" t="s">
        <v>1712</v>
      </c>
      <c r="E473" s="5" t="s">
        <v>88</v>
      </c>
      <c r="F473" s="6" t="s">
        <v>17</v>
      </c>
      <c r="G473" s="7" t="s">
        <v>89</v>
      </c>
      <c r="H473" s="8" t="s">
        <v>19</v>
      </c>
      <c r="I473" s="9" t="s">
        <v>19</v>
      </c>
      <c r="J473" s="10" t="s">
        <v>1702</v>
      </c>
      <c r="K473" s="11" t="s">
        <v>1702</v>
      </c>
      <c r="L473" s="12" t="s">
        <v>654</v>
      </c>
      <c r="M473" s="13" t="s">
        <v>22</v>
      </c>
    </row>
    <row r="474" spans="1:13" hidden="1" x14ac:dyDescent="0.25">
      <c r="A474" s="1" t="s">
        <v>1713</v>
      </c>
      <c r="B474" s="2" t="s">
        <v>1714</v>
      </c>
      <c r="C474" s="3">
        <v>43613.4987384259</v>
      </c>
      <c r="D474" s="4" t="s">
        <v>1715</v>
      </c>
      <c r="E474" s="5" t="s">
        <v>386</v>
      </c>
      <c r="F474" s="6" t="s">
        <v>17</v>
      </c>
      <c r="G474" s="7" t="s">
        <v>155</v>
      </c>
      <c r="H474" s="8" t="s">
        <v>19</v>
      </c>
      <c r="I474" s="9" t="s">
        <v>19</v>
      </c>
      <c r="J474" s="10" t="s">
        <v>1702</v>
      </c>
      <c r="K474" s="11" t="s">
        <v>1702</v>
      </c>
      <c r="L474" s="12" t="s">
        <v>654</v>
      </c>
      <c r="M474" s="13" t="s">
        <v>22</v>
      </c>
    </row>
    <row r="475" spans="1:13" hidden="1" x14ac:dyDescent="0.25">
      <c r="A475" s="1" t="s">
        <v>1716</v>
      </c>
      <c r="B475" s="2" t="s">
        <v>1717</v>
      </c>
      <c r="C475" s="3">
        <v>43287.609201388899</v>
      </c>
      <c r="D475" s="4" t="s">
        <v>1718</v>
      </c>
      <c r="E475" s="5" t="s">
        <v>567</v>
      </c>
      <c r="F475" s="6" t="s">
        <v>17</v>
      </c>
      <c r="G475" s="7" t="s">
        <v>285</v>
      </c>
      <c r="H475" s="8" t="s">
        <v>19</v>
      </c>
      <c r="I475" s="9" t="s">
        <v>19</v>
      </c>
      <c r="J475" s="10" t="s">
        <v>1702</v>
      </c>
      <c r="K475" s="11" t="s">
        <v>1702</v>
      </c>
      <c r="L475" s="12" t="s">
        <v>654</v>
      </c>
      <c r="M475" s="13" t="s">
        <v>22</v>
      </c>
    </row>
    <row r="476" spans="1:13" hidden="1" x14ac:dyDescent="0.25">
      <c r="A476" s="1" t="s">
        <v>1719</v>
      </c>
      <c r="B476" s="2" t="s">
        <v>1720</v>
      </c>
      <c r="C476" s="3">
        <v>44018.701527777797</v>
      </c>
      <c r="D476" s="4" t="s">
        <v>1721</v>
      </c>
      <c r="E476" s="5" t="s">
        <v>284</v>
      </c>
      <c r="F476" s="6" t="s">
        <v>17</v>
      </c>
      <c r="G476" s="7" t="s">
        <v>285</v>
      </c>
      <c r="H476" s="8" t="s">
        <v>19</v>
      </c>
      <c r="I476" s="9" t="s">
        <v>19</v>
      </c>
      <c r="J476" s="10" t="s">
        <v>1722</v>
      </c>
      <c r="K476" s="11" t="s">
        <v>1722</v>
      </c>
      <c r="L476" s="12" t="s">
        <v>38</v>
      </c>
      <c r="M476" s="13" t="s">
        <v>22</v>
      </c>
    </row>
    <row r="477" spans="1:13" hidden="1" x14ac:dyDescent="0.25">
      <c r="A477" s="1" t="s">
        <v>1723</v>
      </c>
      <c r="B477" s="2" t="s">
        <v>1724</v>
      </c>
      <c r="C477" s="3">
        <v>43584.5065972222</v>
      </c>
      <c r="D477" s="4" t="s">
        <v>1725</v>
      </c>
      <c r="E477" s="5" t="s">
        <v>1726</v>
      </c>
      <c r="F477" s="6" t="s">
        <v>17</v>
      </c>
      <c r="G477" s="7" t="s">
        <v>140</v>
      </c>
      <c r="H477" s="8" t="s">
        <v>141</v>
      </c>
      <c r="I477" s="9" t="s">
        <v>19</v>
      </c>
      <c r="J477" s="10" t="s">
        <v>1722</v>
      </c>
      <c r="K477" s="11" t="s">
        <v>1722</v>
      </c>
      <c r="L477" s="12" t="s">
        <v>38</v>
      </c>
      <c r="M477" s="13" t="s">
        <v>22</v>
      </c>
    </row>
    <row r="478" spans="1:13" hidden="1" x14ac:dyDescent="0.25">
      <c r="A478" s="1" t="s">
        <v>1727</v>
      </c>
      <c r="B478" s="2" t="s">
        <v>1728</v>
      </c>
      <c r="C478" s="3">
        <v>43627.612893518497</v>
      </c>
      <c r="D478" s="4" t="s">
        <v>1729</v>
      </c>
      <c r="E478" s="5" t="s">
        <v>150</v>
      </c>
      <c r="F478" s="6" t="s">
        <v>17</v>
      </c>
      <c r="G478" s="7" t="s">
        <v>43</v>
      </c>
      <c r="H478" s="8" t="s">
        <v>51</v>
      </c>
      <c r="I478" s="9" t="s">
        <v>19</v>
      </c>
      <c r="J478" s="10" t="s">
        <v>1722</v>
      </c>
      <c r="K478" s="11" t="s">
        <v>1722</v>
      </c>
      <c r="L478" s="12" t="s">
        <v>38</v>
      </c>
      <c r="M478" s="13" t="s">
        <v>22</v>
      </c>
    </row>
    <row r="479" spans="1:13" hidden="1" x14ac:dyDescent="0.25">
      <c r="A479" s="1" t="s">
        <v>1730</v>
      </c>
      <c r="B479" s="2" t="s">
        <v>1731</v>
      </c>
      <c r="C479" s="3">
        <v>43509.560543981497</v>
      </c>
      <c r="D479" s="4" t="s">
        <v>1732</v>
      </c>
      <c r="E479" s="5" t="s">
        <v>289</v>
      </c>
      <c r="F479" s="6" t="s">
        <v>17</v>
      </c>
      <c r="G479" s="7" t="s">
        <v>155</v>
      </c>
      <c r="H479" s="8" t="s">
        <v>19</v>
      </c>
      <c r="I479" s="9" t="s">
        <v>19</v>
      </c>
      <c r="J479" s="10" t="s">
        <v>1722</v>
      </c>
      <c r="K479" s="11" t="s">
        <v>1722</v>
      </c>
      <c r="L479" s="12" t="s">
        <v>38</v>
      </c>
      <c r="M479" s="13" t="s">
        <v>22</v>
      </c>
    </row>
    <row r="480" spans="1:13" hidden="1" x14ac:dyDescent="0.25">
      <c r="A480" s="1" t="s">
        <v>1733</v>
      </c>
      <c r="B480" s="2" t="s">
        <v>1734</v>
      </c>
      <c r="C480" s="3">
        <v>44049.480729166702</v>
      </c>
      <c r="D480" s="4" t="s">
        <v>1735</v>
      </c>
      <c r="E480" s="5" t="s">
        <v>227</v>
      </c>
      <c r="F480" s="6" t="s">
        <v>17</v>
      </c>
      <c r="G480" s="7" t="s">
        <v>43</v>
      </c>
      <c r="H480" s="8" t="s">
        <v>44</v>
      </c>
      <c r="I480" s="9" t="s">
        <v>19</v>
      </c>
      <c r="J480" s="10" t="s">
        <v>1722</v>
      </c>
      <c r="K480" s="11" t="s">
        <v>1722</v>
      </c>
      <c r="L480" s="12" t="s">
        <v>38</v>
      </c>
      <c r="M480" s="13" t="s">
        <v>22</v>
      </c>
    </row>
    <row r="481" spans="1:13" hidden="1" x14ac:dyDescent="0.25">
      <c r="A481" s="1" t="s">
        <v>1736</v>
      </c>
      <c r="B481" s="2" t="s">
        <v>1737</v>
      </c>
      <c r="C481" s="3">
        <v>44049.479212963</v>
      </c>
      <c r="D481" s="4" t="s">
        <v>1738</v>
      </c>
      <c r="E481" s="5" t="s">
        <v>1739</v>
      </c>
      <c r="F481" s="6" t="s">
        <v>17</v>
      </c>
      <c r="G481" s="7" t="s">
        <v>43</v>
      </c>
      <c r="H481" s="8" t="s">
        <v>44</v>
      </c>
      <c r="I481" s="9" t="s">
        <v>19</v>
      </c>
      <c r="J481" s="10" t="s">
        <v>1722</v>
      </c>
      <c r="K481" s="11" t="s">
        <v>1722</v>
      </c>
      <c r="L481" s="12" t="s">
        <v>38</v>
      </c>
      <c r="M481" s="13" t="s">
        <v>22</v>
      </c>
    </row>
    <row r="482" spans="1:13" hidden="1" x14ac:dyDescent="0.25">
      <c r="A482" s="1" t="s">
        <v>1751</v>
      </c>
      <c r="B482" s="2" t="s">
        <v>1752</v>
      </c>
      <c r="C482" s="3">
        <v>44035.515393518501</v>
      </c>
      <c r="D482" s="4" t="s">
        <v>1753</v>
      </c>
      <c r="E482" s="5" t="s">
        <v>1754</v>
      </c>
      <c r="F482" s="6" t="s">
        <v>17</v>
      </c>
      <c r="G482" s="7" t="s">
        <v>43</v>
      </c>
      <c r="H482" s="8" t="s">
        <v>44</v>
      </c>
      <c r="I482" s="9" t="s">
        <v>19</v>
      </c>
      <c r="J482" s="10" t="s">
        <v>1722</v>
      </c>
      <c r="K482" s="11" t="s">
        <v>1722</v>
      </c>
      <c r="L482" s="12" t="s">
        <v>30</v>
      </c>
      <c r="M482" s="13" t="s">
        <v>173</v>
      </c>
    </row>
    <row r="483" spans="1:13" hidden="1" x14ac:dyDescent="0.25">
      <c r="A483" s="1" t="s">
        <v>1755</v>
      </c>
      <c r="B483" s="2" t="s">
        <v>1756</v>
      </c>
      <c r="C483" s="3">
        <v>43706.471122685201</v>
      </c>
      <c r="D483" s="4" t="s">
        <v>1757</v>
      </c>
      <c r="E483" s="5" t="s">
        <v>16</v>
      </c>
      <c r="F483" s="6" t="s">
        <v>17</v>
      </c>
      <c r="G483" s="7" t="s">
        <v>18</v>
      </c>
      <c r="H483" s="8" t="s">
        <v>19</v>
      </c>
      <c r="I483" s="9" t="s">
        <v>19</v>
      </c>
      <c r="J483" s="10" t="s">
        <v>1758</v>
      </c>
      <c r="K483" s="11" t="s">
        <v>1758</v>
      </c>
      <c r="L483" s="12" t="s">
        <v>21</v>
      </c>
      <c r="M483" s="13" t="s">
        <v>22</v>
      </c>
    </row>
    <row r="484" spans="1:13" hidden="1" x14ac:dyDescent="0.25">
      <c r="A484" s="1" t="s">
        <v>1759</v>
      </c>
      <c r="B484" s="2" t="s">
        <v>1760</v>
      </c>
      <c r="C484" s="3">
        <v>43776.646643518499</v>
      </c>
      <c r="D484" s="4" t="s">
        <v>1761</v>
      </c>
      <c r="E484" s="5" t="s">
        <v>16</v>
      </c>
      <c r="F484" s="6" t="s">
        <v>27</v>
      </c>
      <c r="G484" s="7" t="s">
        <v>18</v>
      </c>
      <c r="H484" s="8" t="s">
        <v>19</v>
      </c>
      <c r="I484" s="9" t="s">
        <v>19</v>
      </c>
      <c r="J484" s="10" t="s">
        <v>1758</v>
      </c>
      <c r="K484" s="11" t="s">
        <v>1758</v>
      </c>
      <c r="L484" s="12" t="s">
        <v>21</v>
      </c>
      <c r="M484" s="13" t="s">
        <v>105</v>
      </c>
    </row>
    <row r="485" spans="1:13" hidden="1" x14ac:dyDescent="0.25">
      <c r="A485" s="1" t="s">
        <v>1762</v>
      </c>
      <c r="B485" s="2" t="s">
        <v>1763</v>
      </c>
      <c r="C485" s="3">
        <v>43865.484745370399</v>
      </c>
      <c r="D485" s="4" t="s">
        <v>1764</v>
      </c>
      <c r="E485" s="5" t="s">
        <v>1149</v>
      </c>
      <c r="F485" s="6" t="s">
        <v>17</v>
      </c>
      <c r="G485" s="7" t="s">
        <v>89</v>
      </c>
      <c r="H485" s="8" t="s">
        <v>19</v>
      </c>
      <c r="I485" s="9" t="s">
        <v>19</v>
      </c>
      <c r="J485" s="10" t="s">
        <v>1758</v>
      </c>
      <c r="K485" s="11" t="s">
        <v>1758</v>
      </c>
      <c r="L485" s="12" t="s">
        <v>21</v>
      </c>
      <c r="M485" s="13" t="s">
        <v>105</v>
      </c>
    </row>
    <row r="486" spans="1:13" hidden="1" x14ac:dyDescent="0.25">
      <c r="A486" s="1" t="s">
        <v>1772</v>
      </c>
      <c r="B486" s="2" t="s">
        <v>1773</v>
      </c>
      <c r="C486" s="3">
        <v>43766.407222222202</v>
      </c>
      <c r="D486" s="4" t="s">
        <v>1774</v>
      </c>
      <c r="E486" s="5" t="s">
        <v>1775</v>
      </c>
      <c r="F486" s="6" t="s">
        <v>17</v>
      </c>
      <c r="G486" s="7" t="s">
        <v>140</v>
      </c>
      <c r="H486" s="8" t="s">
        <v>425</v>
      </c>
      <c r="I486" s="9" t="s">
        <v>19</v>
      </c>
      <c r="J486" s="10" t="s">
        <v>1758</v>
      </c>
      <c r="K486" s="11" t="s">
        <v>1758</v>
      </c>
      <c r="L486" s="12" t="s">
        <v>654</v>
      </c>
      <c r="M486" s="13" t="s">
        <v>22</v>
      </c>
    </row>
    <row r="487" spans="1:13" hidden="1" x14ac:dyDescent="0.25">
      <c r="A487" s="1" t="s">
        <v>1776</v>
      </c>
      <c r="B487" s="2" t="s">
        <v>1777</v>
      </c>
      <c r="C487" s="3">
        <v>43766.407222222202</v>
      </c>
      <c r="D487" s="4" t="s">
        <v>1778</v>
      </c>
      <c r="E487" s="5" t="s">
        <v>1775</v>
      </c>
      <c r="F487" s="6" t="s">
        <v>27</v>
      </c>
      <c r="G487" s="7" t="s">
        <v>140</v>
      </c>
      <c r="H487" s="8" t="s">
        <v>425</v>
      </c>
      <c r="I487" s="9" t="s">
        <v>19</v>
      </c>
      <c r="J487" s="10" t="s">
        <v>1758</v>
      </c>
      <c r="K487" s="11" t="s">
        <v>1758</v>
      </c>
      <c r="L487" s="12" t="s">
        <v>654</v>
      </c>
      <c r="M487" s="13" t="s">
        <v>22</v>
      </c>
    </row>
    <row r="488" spans="1:13" hidden="1" x14ac:dyDescent="0.25">
      <c r="A488" s="1" t="s">
        <v>1779</v>
      </c>
      <c r="B488" s="2" t="s">
        <v>1780</v>
      </c>
      <c r="C488" s="3">
        <v>43721.5291782407</v>
      </c>
      <c r="D488" s="4" t="s">
        <v>1781</v>
      </c>
      <c r="E488" s="5" t="s">
        <v>1782</v>
      </c>
      <c r="F488" s="6" t="s">
        <v>17</v>
      </c>
      <c r="G488" s="7" t="s">
        <v>140</v>
      </c>
      <c r="H488" s="8" t="s">
        <v>160</v>
      </c>
      <c r="I488" s="9" t="s">
        <v>19</v>
      </c>
      <c r="J488" s="10" t="s">
        <v>1758</v>
      </c>
      <c r="K488" s="11" t="s">
        <v>1758</v>
      </c>
      <c r="L488" s="12" t="s">
        <v>654</v>
      </c>
      <c r="M488" s="13" t="s">
        <v>22</v>
      </c>
    </row>
    <row r="489" spans="1:13" hidden="1" x14ac:dyDescent="0.25">
      <c r="A489" s="1" t="s">
        <v>1783</v>
      </c>
      <c r="B489" s="2" t="s">
        <v>1784</v>
      </c>
      <c r="C489" s="3">
        <v>43721.5291782407</v>
      </c>
      <c r="D489" s="4" t="s">
        <v>1785</v>
      </c>
      <c r="E489" s="5" t="s">
        <v>1782</v>
      </c>
      <c r="F489" s="6" t="s">
        <v>27</v>
      </c>
      <c r="G489" s="7" t="s">
        <v>140</v>
      </c>
      <c r="H489" s="8" t="s">
        <v>160</v>
      </c>
      <c r="I489" s="9" t="s">
        <v>19</v>
      </c>
      <c r="J489" s="10" t="s">
        <v>1758</v>
      </c>
      <c r="K489" s="11" t="s">
        <v>1758</v>
      </c>
      <c r="L489" s="12" t="s">
        <v>654</v>
      </c>
      <c r="M489" s="13" t="s">
        <v>22</v>
      </c>
    </row>
    <row r="490" spans="1:13" hidden="1" x14ac:dyDescent="0.25">
      <c r="A490" s="1" t="s">
        <v>1786</v>
      </c>
      <c r="B490" s="2" t="s">
        <v>1787</v>
      </c>
      <c r="C490" s="3">
        <v>43803.666712963</v>
      </c>
      <c r="D490" s="4" t="s">
        <v>1788</v>
      </c>
      <c r="E490" s="5" t="s">
        <v>88</v>
      </c>
      <c r="F490" s="6" t="s">
        <v>17</v>
      </c>
      <c r="G490" s="7" t="s">
        <v>89</v>
      </c>
      <c r="H490" s="8" t="s">
        <v>19</v>
      </c>
      <c r="I490" s="9" t="s">
        <v>19</v>
      </c>
      <c r="J490" s="10" t="s">
        <v>1758</v>
      </c>
      <c r="K490" s="11" t="s">
        <v>1758</v>
      </c>
      <c r="L490" s="12" t="s">
        <v>111</v>
      </c>
      <c r="M490" s="13" t="s">
        <v>22</v>
      </c>
    </row>
    <row r="491" spans="1:13" hidden="1" x14ac:dyDescent="0.25">
      <c r="A491" s="1" t="s">
        <v>1789</v>
      </c>
      <c r="B491" s="2" t="s">
        <v>1790</v>
      </c>
      <c r="C491" s="3">
        <v>43732.730821759302</v>
      </c>
      <c r="D491" s="4" t="s">
        <v>1791</v>
      </c>
      <c r="E491" s="5" t="s">
        <v>1792</v>
      </c>
      <c r="F491" s="6" t="s">
        <v>116</v>
      </c>
      <c r="G491" s="7" t="s">
        <v>18</v>
      </c>
      <c r="H491" s="8" t="s">
        <v>19</v>
      </c>
      <c r="I491" s="9" t="s">
        <v>19</v>
      </c>
      <c r="J491" s="10" t="s">
        <v>1758</v>
      </c>
      <c r="K491" s="11" t="s">
        <v>1758</v>
      </c>
      <c r="L491" s="12" t="s">
        <v>30</v>
      </c>
      <c r="M491" s="13" t="s">
        <v>22</v>
      </c>
    </row>
    <row r="492" spans="1:13" hidden="1" x14ac:dyDescent="0.25">
      <c r="A492" s="1" t="s">
        <v>1801</v>
      </c>
      <c r="B492" s="2" t="s">
        <v>1802</v>
      </c>
      <c r="C492" s="3">
        <v>44064.755706018499</v>
      </c>
      <c r="D492" s="4" t="s">
        <v>1803</v>
      </c>
      <c r="E492" s="5" t="s">
        <v>856</v>
      </c>
      <c r="F492" s="6" t="s">
        <v>17</v>
      </c>
      <c r="G492" s="7" t="s">
        <v>253</v>
      </c>
      <c r="H492" s="8" t="s">
        <v>19</v>
      </c>
      <c r="I492" s="9" t="s">
        <v>19</v>
      </c>
      <c r="J492" s="10" t="s">
        <v>1797</v>
      </c>
      <c r="K492" s="11" t="s">
        <v>1797</v>
      </c>
      <c r="L492" s="12" t="s">
        <v>38</v>
      </c>
      <c r="M492" s="13" t="s">
        <v>22</v>
      </c>
    </row>
    <row r="493" spans="1:13" hidden="1" x14ac:dyDescent="0.25">
      <c r="A493" s="1" t="s">
        <v>1804</v>
      </c>
      <c r="B493" s="2" t="s">
        <v>1805</v>
      </c>
      <c r="C493" s="3">
        <v>43999.449317129598</v>
      </c>
      <c r="D493" s="4" t="s">
        <v>1806</v>
      </c>
      <c r="E493" s="5" t="s">
        <v>289</v>
      </c>
      <c r="F493" s="6" t="s">
        <v>17</v>
      </c>
      <c r="G493" s="7" t="s">
        <v>155</v>
      </c>
      <c r="H493" s="8" t="s">
        <v>19</v>
      </c>
      <c r="I493" s="9" t="s">
        <v>19</v>
      </c>
      <c r="J493" s="10" t="s">
        <v>1797</v>
      </c>
      <c r="K493" s="11" t="s">
        <v>1797</v>
      </c>
      <c r="L493" s="12" t="s">
        <v>38</v>
      </c>
      <c r="M493" s="13" t="s">
        <v>22</v>
      </c>
    </row>
    <row r="494" spans="1:13" x14ac:dyDescent="0.25">
      <c r="A494" s="1" t="s">
        <v>1876</v>
      </c>
      <c r="B494" s="2" t="s">
        <v>1877</v>
      </c>
      <c r="C494" s="3">
        <v>43874.475462962997</v>
      </c>
      <c r="D494" s="4" t="s">
        <v>1878</v>
      </c>
      <c r="E494" s="5" t="s">
        <v>588</v>
      </c>
      <c r="F494" s="6" t="s">
        <v>27</v>
      </c>
      <c r="G494" s="7" t="s">
        <v>19</v>
      </c>
      <c r="H494" s="8" t="s">
        <v>19</v>
      </c>
      <c r="I494" s="9" t="s">
        <v>28</v>
      </c>
      <c r="J494" s="10" t="s">
        <v>1879</v>
      </c>
      <c r="K494" s="11" t="s">
        <v>1879</v>
      </c>
      <c r="L494" s="12" t="s">
        <v>21</v>
      </c>
      <c r="M494" s="13" t="s">
        <v>22</v>
      </c>
    </row>
    <row r="495" spans="1:13" hidden="1" x14ac:dyDescent="0.25">
      <c r="A495" s="1" t="s">
        <v>1807</v>
      </c>
      <c r="B495" s="2" t="s">
        <v>1808</v>
      </c>
      <c r="C495" s="3">
        <v>44043.615451388898</v>
      </c>
      <c r="D495" s="4" t="s">
        <v>1809</v>
      </c>
      <c r="E495" s="5" t="s">
        <v>1810</v>
      </c>
      <c r="F495" s="6" t="s">
        <v>17</v>
      </c>
      <c r="G495" s="7" t="s">
        <v>64</v>
      </c>
      <c r="H495" s="8" t="s">
        <v>666</v>
      </c>
      <c r="I495" s="9" t="s">
        <v>19</v>
      </c>
      <c r="J495" s="10" t="s">
        <v>1797</v>
      </c>
      <c r="K495" s="11" t="s">
        <v>1797</v>
      </c>
      <c r="L495" s="12" t="s">
        <v>38</v>
      </c>
      <c r="M495" s="13" t="s">
        <v>22</v>
      </c>
    </row>
    <row r="496" spans="1:13" x14ac:dyDescent="0.25">
      <c r="A496" s="1" t="s">
        <v>1883</v>
      </c>
      <c r="B496" s="2" t="s">
        <v>1884</v>
      </c>
      <c r="C496" s="3">
        <v>43874.475462962997</v>
      </c>
      <c r="D496" s="4" t="s">
        <v>1885</v>
      </c>
      <c r="E496" s="5" t="s">
        <v>1886</v>
      </c>
      <c r="F496" s="6" t="s">
        <v>27</v>
      </c>
      <c r="G496" s="7" t="s">
        <v>19</v>
      </c>
      <c r="H496" s="8" t="s">
        <v>19</v>
      </c>
      <c r="I496" s="9" t="s">
        <v>28</v>
      </c>
      <c r="J496" s="10" t="s">
        <v>1879</v>
      </c>
      <c r="K496" s="11" t="s">
        <v>1879</v>
      </c>
      <c r="L496" s="12" t="s">
        <v>21</v>
      </c>
      <c r="M496" s="13" t="s">
        <v>22</v>
      </c>
    </row>
    <row r="497" spans="1:13" hidden="1" x14ac:dyDescent="0.25">
      <c r="A497" s="1" t="s">
        <v>1811</v>
      </c>
      <c r="B497" s="2" t="s">
        <v>1812</v>
      </c>
      <c r="C497" s="3">
        <v>44043.615451388898</v>
      </c>
      <c r="D497" s="4" t="s">
        <v>1813</v>
      </c>
      <c r="E497" s="5" t="s">
        <v>1810</v>
      </c>
      <c r="F497" s="6" t="s">
        <v>27</v>
      </c>
      <c r="G497" s="7" t="s">
        <v>64</v>
      </c>
      <c r="H497" s="8" t="s">
        <v>666</v>
      </c>
      <c r="I497" s="9" t="s">
        <v>19</v>
      </c>
      <c r="J497" s="10" t="s">
        <v>1797</v>
      </c>
      <c r="K497" s="11" t="s">
        <v>1797</v>
      </c>
      <c r="L497" s="12" t="s">
        <v>38</v>
      </c>
      <c r="M497" s="13" t="s">
        <v>22</v>
      </c>
    </row>
    <row r="498" spans="1:13" hidden="1" x14ac:dyDescent="0.25">
      <c r="A498" s="1" t="s">
        <v>1814</v>
      </c>
      <c r="B498" s="2" t="s">
        <v>1815</v>
      </c>
      <c r="C498" s="3">
        <v>43999.449317129598</v>
      </c>
      <c r="D498" s="4" t="s">
        <v>1816</v>
      </c>
      <c r="E498" s="5" t="s">
        <v>567</v>
      </c>
      <c r="F498" s="6" t="s">
        <v>17</v>
      </c>
      <c r="G498" s="7" t="s">
        <v>285</v>
      </c>
      <c r="H498" s="8" t="s">
        <v>19</v>
      </c>
      <c r="I498" s="9" t="s">
        <v>19</v>
      </c>
      <c r="J498" s="10" t="s">
        <v>1797</v>
      </c>
      <c r="K498" s="11" t="s">
        <v>1797</v>
      </c>
      <c r="L498" s="12" t="s">
        <v>38</v>
      </c>
      <c r="M498" s="13" t="s">
        <v>22</v>
      </c>
    </row>
    <row r="499" spans="1:13" hidden="1" x14ac:dyDescent="0.25">
      <c r="A499" s="1" t="s">
        <v>1817</v>
      </c>
      <c r="B499" s="2" t="s">
        <v>1818</v>
      </c>
      <c r="C499" s="3">
        <v>43999.449328703697</v>
      </c>
      <c r="D499" s="4" t="s">
        <v>1819</v>
      </c>
      <c r="E499" s="5" t="s">
        <v>317</v>
      </c>
      <c r="F499" s="6" t="s">
        <v>17</v>
      </c>
      <c r="G499" s="7" t="s">
        <v>155</v>
      </c>
      <c r="H499" s="8" t="s">
        <v>19</v>
      </c>
      <c r="I499" s="9" t="s">
        <v>19</v>
      </c>
      <c r="J499" s="10" t="s">
        <v>1797</v>
      </c>
      <c r="K499" s="11" t="s">
        <v>1797</v>
      </c>
      <c r="L499" s="12" t="s">
        <v>38</v>
      </c>
      <c r="M499" s="13" t="s">
        <v>22</v>
      </c>
    </row>
    <row r="500" spans="1:13" hidden="1" x14ac:dyDescent="0.25">
      <c r="A500" s="1" t="s">
        <v>1820</v>
      </c>
      <c r="B500" s="2" t="s">
        <v>1821</v>
      </c>
      <c r="C500" s="3">
        <v>44070.723310185203</v>
      </c>
      <c r="D500" s="4" t="s">
        <v>1822</v>
      </c>
      <c r="E500" s="5" t="s">
        <v>829</v>
      </c>
      <c r="F500" s="6" t="s">
        <v>17</v>
      </c>
      <c r="G500" s="7" t="s">
        <v>253</v>
      </c>
      <c r="H500" s="8" t="s">
        <v>19</v>
      </c>
      <c r="I500" s="9" t="s">
        <v>19</v>
      </c>
      <c r="J500" s="10" t="s">
        <v>1797</v>
      </c>
      <c r="K500" s="11" t="s">
        <v>1797</v>
      </c>
      <c r="L500" s="12" t="s">
        <v>38</v>
      </c>
      <c r="M500" s="13" t="s">
        <v>105</v>
      </c>
    </row>
    <row r="501" spans="1:13" x14ac:dyDescent="0.25">
      <c r="A501" s="1" t="s">
        <v>1899</v>
      </c>
      <c r="B501" s="2" t="s">
        <v>1900</v>
      </c>
      <c r="C501" s="3">
        <v>43874.475462962997</v>
      </c>
      <c r="D501" s="4" t="s">
        <v>1901</v>
      </c>
      <c r="E501" s="5" t="s">
        <v>1902</v>
      </c>
      <c r="F501" s="6" t="s">
        <v>27</v>
      </c>
      <c r="G501" s="7" t="s">
        <v>19</v>
      </c>
      <c r="H501" s="8" t="s">
        <v>19</v>
      </c>
      <c r="I501" s="9" t="s">
        <v>80</v>
      </c>
      <c r="J501" s="10" t="s">
        <v>1879</v>
      </c>
      <c r="K501" s="11" t="s">
        <v>1879</v>
      </c>
      <c r="L501" s="12" t="s">
        <v>21</v>
      </c>
      <c r="M501" s="13" t="s">
        <v>22</v>
      </c>
    </row>
    <row r="502" spans="1:13" hidden="1" x14ac:dyDescent="0.25">
      <c r="A502" s="1" t="s">
        <v>1823</v>
      </c>
      <c r="B502" s="2" t="s">
        <v>1824</v>
      </c>
      <c r="C502" s="3">
        <v>43999.449317129598</v>
      </c>
      <c r="D502" s="4" t="s">
        <v>1825</v>
      </c>
      <c r="E502" s="5" t="s">
        <v>602</v>
      </c>
      <c r="F502" s="6" t="s">
        <v>17</v>
      </c>
      <c r="G502" s="7" t="s">
        <v>285</v>
      </c>
      <c r="H502" s="8" t="s">
        <v>19</v>
      </c>
      <c r="I502" s="9" t="s">
        <v>19</v>
      </c>
      <c r="J502" s="10" t="s">
        <v>1797</v>
      </c>
      <c r="K502" s="11" t="s">
        <v>1797</v>
      </c>
      <c r="L502" s="12" t="s">
        <v>38</v>
      </c>
      <c r="M502" s="13" t="s">
        <v>22</v>
      </c>
    </row>
    <row r="503" spans="1:13" hidden="1" x14ac:dyDescent="0.25">
      <c r="A503" s="1" t="s">
        <v>1826</v>
      </c>
      <c r="B503" s="2" t="s">
        <v>1827</v>
      </c>
      <c r="C503" s="3">
        <v>43999.449328703697</v>
      </c>
      <c r="D503" s="4" t="s">
        <v>1828</v>
      </c>
      <c r="E503" s="5" t="s">
        <v>1829</v>
      </c>
      <c r="F503" s="6" t="s">
        <v>17</v>
      </c>
      <c r="G503" s="7" t="s">
        <v>155</v>
      </c>
      <c r="H503" s="8" t="s">
        <v>19</v>
      </c>
      <c r="I503" s="9" t="s">
        <v>19</v>
      </c>
      <c r="J503" s="10" t="s">
        <v>1797</v>
      </c>
      <c r="K503" s="11" t="s">
        <v>1797</v>
      </c>
      <c r="L503" s="12" t="s">
        <v>38</v>
      </c>
      <c r="M503" s="13" t="s">
        <v>22</v>
      </c>
    </row>
    <row r="504" spans="1:13" hidden="1" x14ac:dyDescent="0.25">
      <c r="A504" s="1" t="s">
        <v>1830</v>
      </c>
      <c r="B504" s="2" t="s">
        <v>1831</v>
      </c>
      <c r="C504" s="3">
        <v>43937.706701388903</v>
      </c>
      <c r="D504" s="4" t="s">
        <v>1832</v>
      </c>
      <c r="E504" s="5" t="s">
        <v>234</v>
      </c>
      <c r="F504" s="6" t="s">
        <v>17</v>
      </c>
      <c r="G504" s="7" t="s">
        <v>235</v>
      </c>
      <c r="H504" s="8" t="s">
        <v>19</v>
      </c>
      <c r="I504" s="9" t="s">
        <v>19</v>
      </c>
      <c r="J504" s="10" t="s">
        <v>1797</v>
      </c>
      <c r="K504" s="11" t="s">
        <v>1797</v>
      </c>
      <c r="L504" s="12" t="s">
        <v>38</v>
      </c>
      <c r="M504" s="13" t="s">
        <v>22</v>
      </c>
    </row>
    <row r="505" spans="1:13" hidden="1" x14ac:dyDescent="0.25">
      <c r="A505" s="1" t="s">
        <v>1833</v>
      </c>
      <c r="B505" s="2" t="s">
        <v>1834</v>
      </c>
      <c r="C505" s="3">
        <v>44069.586446759298</v>
      </c>
      <c r="D505" s="4" t="s">
        <v>1835</v>
      </c>
      <c r="E505" s="5" t="s">
        <v>252</v>
      </c>
      <c r="F505" s="6" t="s">
        <v>17</v>
      </c>
      <c r="G505" s="7" t="s">
        <v>253</v>
      </c>
      <c r="H505" s="8" t="s">
        <v>19</v>
      </c>
      <c r="I505" s="9" t="s">
        <v>19</v>
      </c>
      <c r="J505" s="10" t="s">
        <v>1797</v>
      </c>
      <c r="K505" s="11" t="s">
        <v>1797</v>
      </c>
      <c r="L505" s="12" t="s">
        <v>30</v>
      </c>
      <c r="M505" s="13" t="s">
        <v>22</v>
      </c>
    </row>
    <row r="506" spans="1:13" hidden="1" x14ac:dyDescent="0.25">
      <c r="A506" s="1" t="s">
        <v>1836</v>
      </c>
      <c r="B506" s="2" t="s">
        <v>1837</v>
      </c>
      <c r="C506" s="3">
        <v>43532.421192129601</v>
      </c>
      <c r="D506" s="4" t="s">
        <v>1838</v>
      </c>
      <c r="E506" s="5" t="s">
        <v>265</v>
      </c>
      <c r="F506" s="6" t="s">
        <v>17</v>
      </c>
      <c r="G506" s="7" t="s">
        <v>235</v>
      </c>
      <c r="H506" s="8" t="s">
        <v>19</v>
      </c>
      <c r="I506" s="9" t="s">
        <v>19</v>
      </c>
      <c r="J506" s="10" t="s">
        <v>1797</v>
      </c>
      <c r="K506" s="11" t="s">
        <v>1797</v>
      </c>
      <c r="L506" s="12" t="s">
        <v>111</v>
      </c>
      <c r="M506" s="13" t="s">
        <v>22</v>
      </c>
    </row>
    <row r="507" spans="1:13" hidden="1" x14ac:dyDescent="0.25">
      <c r="A507" s="1" t="s">
        <v>1839</v>
      </c>
      <c r="B507" s="2" t="s">
        <v>1840</v>
      </c>
      <c r="C507" s="3">
        <v>43532.421145833301</v>
      </c>
      <c r="D507" s="4" t="s">
        <v>1841</v>
      </c>
      <c r="E507" s="5" t="s">
        <v>265</v>
      </c>
      <c r="F507" s="6" t="s">
        <v>27</v>
      </c>
      <c r="G507" s="7" t="s">
        <v>235</v>
      </c>
      <c r="H507" s="8" t="s">
        <v>19</v>
      </c>
      <c r="I507" s="9" t="s">
        <v>19</v>
      </c>
      <c r="J507" s="10" t="s">
        <v>1797</v>
      </c>
      <c r="K507" s="11" t="s">
        <v>1797</v>
      </c>
      <c r="L507" s="12" t="s">
        <v>111</v>
      </c>
      <c r="M507" s="13" t="s">
        <v>22</v>
      </c>
    </row>
    <row r="508" spans="1:13" hidden="1" x14ac:dyDescent="0.25">
      <c r="A508" s="1" t="s">
        <v>1842</v>
      </c>
      <c r="B508" s="2" t="s">
        <v>1843</v>
      </c>
      <c r="C508" s="3">
        <v>43732.675914351901</v>
      </c>
      <c r="D508" s="4" t="s">
        <v>1844</v>
      </c>
      <c r="E508" s="5" t="s">
        <v>284</v>
      </c>
      <c r="F508" s="6" t="s">
        <v>17</v>
      </c>
      <c r="G508" s="7" t="s">
        <v>285</v>
      </c>
      <c r="H508" s="8" t="s">
        <v>19</v>
      </c>
      <c r="I508" s="9" t="s">
        <v>19</v>
      </c>
      <c r="J508" s="10" t="s">
        <v>1797</v>
      </c>
      <c r="K508" s="11" t="s">
        <v>1797</v>
      </c>
      <c r="L508" s="12" t="s">
        <v>30</v>
      </c>
      <c r="M508" s="13" t="s">
        <v>22</v>
      </c>
    </row>
    <row r="509" spans="1:13" hidden="1" x14ac:dyDescent="0.25">
      <c r="A509" s="1" t="s">
        <v>1845</v>
      </c>
      <c r="B509" s="2" t="s">
        <v>1846</v>
      </c>
      <c r="C509" s="3">
        <v>43937.706701388903</v>
      </c>
      <c r="D509" s="4" t="s">
        <v>1847</v>
      </c>
      <c r="E509" s="5" t="s">
        <v>234</v>
      </c>
      <c r="F509" s="6" t="s">
        <v>27</v>
      </c>
      <c r="G509" s="7" t="s">
        <v>235</v>
      </c>
      <c r="H509" s="8" t="s">
        <v>19</v>
      </c>
      <c r="I509" s="9" t="s">
        <v>19</v>
      </c>
      <c r="J509" s="10" t="s">
        <v>1797</v>
      </c>
      <c r="K509" s="11" t="s">
        <v>1797</v>
      </c>
      <c r="L509" s="12" t="s">
        <v>46</v>
      </c>
      <c r="M509" s="13" t="s">
        <v>22</v>
      </c>
    </row>
    <row r="510" spans="1:13" hidden="1" x14ac:dyDescent="0.25">
      <c r="A510" s="1" t="s">
        <v>1848</v>
      </c>
      <c r="B510" s="2" t="s">
        <v>1849</v>
      </c>
      <c r="C510" s="3">
        <v>44018.394016203703</v>
      </c>
      <c r="D510" s="4" t="s">
        <v>1850</v>
      </c>
      <c r="E510" s="5" t="s">
        <v>1851</v>
      </c>
      <c r="F510" s="6" t="s">
        <v>17</v>
      </c>
      <c r="G510" s="7" t="s">
        <v>253</v>
      </c>
      <c r="H510" s="8" t="s">
        <v>19</v>
      </c>
      <c r="I510" s="9" t="s">
        <v>19</v>
      </c>
      <c r="J510" s="10" t="s">
        <v>1852</v>
      </c>
      <c r="K510" s="11" t="s">
        <v>1852</v>
      </c>
      <c r="L510" s="12" t="s">
        <v>38</v>
      </c>
      <c r="M510" s="13" t="s">
        <v>22</v>
      </c>
    </row>
    <row r="511" spans="1:13" hidden="1" x14ac:dyDescent="0.25">
      <c r="A511" s="1" t="s">
        <v>1853</v>
      </c>
      <c r="B511" s="2" t="s">
        <v>1854</v>
      </c>
      <c r="C511" s="3">
        <v>44018.394016203703</v>
      </c>
      <c r="D511" s="4" t="s">
        <v>1855</v>
      </c>
      <c r="E511" s="5" t="s">
        <v>1856</v>
      </c>
      <c r="F511" s="6" t="s">
        <v>17</v>
      </c>
      <c r="G511" s="7" t="s">
        <v>253</v>
      </c>
      <c r="H511" s="8" t="s">
        <v>19</v>
      </c>
      <c r="I511" s="9" t="s">
        <v>19</v>
      </c>
      <c r="J511" s="10" t="s">
        <v>1852</v>
      </c>
      <c r="K511" s="11" t="s">
        <v>1852</v>
      </c>
      <c r="L511" s="12" t="s">
        <v>38</v>
      </c>
      <c r="M511" s="13" t="s">
        <v>22</v>
      </c>
    </row>
    <row r="512" spans="1:13" hidden="1" x14ac:dyDescent="0.25">
      <c r="A512" s="1" t="s">
        <v>1857</v>
      </c>
      <c r="B512" s="2" t="s">
        <v>1858</v>
      </c>
      <c r="C512" s="3">
        <v>44018.394016203703</v>
      </c>
      <c r="D512" s="4" t="s">
        <v>1859</v>
      </c>
      <c r="E512" s="5" t="s">
        <v>1860</v>
      </c>
      <c r="F512" s="6" t="s">
        <v>17</v>
      </c>
      <c r="G512" s="7" t="s">
        <v>253</v>
      </c>
      <c r="H512" s="8" t="s">
        <v>19</v>
      </c>
      <c r="I512" s="9" t="s">
        <v>19</v>
      </c>
      <c r="J512" s="10" t="s">
        <v>1852</v>
      </c>
      <c r="K512" s="11" t="s">
        <v>1852</v>
      </c>
      <c r="L512" s="12" t="s">
        <v>38</v>
      </c>
      <c r="M512" s="13" t="s">
        <v>22</v>
      </c>
    </row>
    <row r="513" spans="1:13" hidden="1" x14ac:dyDescent="0.25">
      <c r="A513" s="1" t="s">
        <v>1861</v>
      </c>
      <c r="B513" s="2" t="s">
        <v>1862</v>
      </c>
      <c r="C513" s="3">
        <v>43584.506516203699</v>
      </c>
      <c r="D513" s="4" t="s">
        <v>1863</v>
      </c>
      <c r="E513" s="5" t="s">
        <v>710</v>
      </c>
      <c r="F513" s="6" t="s">
        <v>27</v>
      </c>
      <c r="G513" s="7" t="s">
        <v>140</v>
      </c>
      <c r="H513" s="8" t="s">
        <v>420</v>
      </c>
      <c r="I513" s="9" t="s">
        <v>19</v>
      </c>
      <c r="J513" s="10" t="s">
        <v>1852</v>
      </c>
      <c r="K513" s="11" t="s">
        <v>1852</v>
      </c>
      <c r="L513" s="12" t="s">
        <v>38</v>
      </c>
      <c r="M513" s="13" t="s">
        <v>22</v>
      </c>
    </row>
    <row r="514" spans="1:13" hidden="1" x14ac:dyDescent="0.25">
      <c r="A514" s="1" t="s">
        <v>1864</v>
      </c>
      <c r="B514" s="2" t="s">
        <v>1865</v>
      </c>
      <c r="C514" s="3">
        <v>43495.655567129601</v>
      </c>
      <c r="D514" s="4" t="s">
        <v>1866</v>
      </c>
      <c r="E514" s="5" t="s">
        <v>1775</v>
      </c>
      <c r="F514" s="6" t="s">
        <v>17</v>
      </c>
      <c r="G514" s="7" t="s">
        <v>140</v>
      </c>
      <c r="H514" s="8" t="s">
        <v>425</v>
      </c>
      <c r="I514" s="9" t="s">
        <v>19</v>
      </c>
      <c r="J514" s="10" t="s">
        <v>1852</v>
      </c>
      <c r="K514" s="11" t="s">
        <v>1852</v>
      </c>
      <c r="L514" s="12" t="s">
        <v>38</v>
      </c>
      <c r="M514" s="13" t="s">
        <v>105</v>
      </c>
    </row>
    <row r="515" spans="1:13" hidden="1" x14ac:dyDescent="0.25">
      <c r="A515" s="1" t="s">
        <v>1867</v>
      </c>
      <c r="B515" s="2" t="s">
        <v>1868</v>
      </c>
      <c r="C515" s="3">
        <v>43495.655567129601</v>
      </c>
      <c r="D515" s="4" t="s">
        <v>1869</v>
      </c>
      <c r="E515" s="5" t="s">
        <v>1775</v>
      </c>
      <c r="F515" s="6" t="s">
        <v>27</v>
      </c>
      <c r="G515" s="7" t="s">
        <v>140</v>
      </c>
      <c r="H515" s="8" t="s">
        <v>425</v>
      </c>
      <c r="I515" s="9" t="s">
        <v>19</v>
      </c>
      <c r="J515" s="10" t="s">
        <v>1852</v>
      </c>
      <c r="K515" s="11" t="s">
        <v>1852</v>
      </c>
      <c r="L515" s="12" t="s">
        <v>38</v>
      </c>
      <c r="M515" s="13" t="s">
        <v>105</v>
      </c>
    </row>
    <row r="516" spans="1:13" hidden="1" x14ac:dyDescent="0.25">
      <c r="A516" s="1" t="s">
        <v>1870</v>
      </c>
      <c r="B516" s="2" t="s">
        <v>1871</v>
      </c>
      <c r="C516" s="3">
        <v>43584.506516203699</v>
      </c>
      <c r="D516" s="4" t="s">
        <v>1872</v>
      </c>
      <c r="E516" s="5" t="s">
        <v>710</v>
      </c>
      <c r="F516" s="6" t="s">
        <v>17</v>
      </c>
      <c r="G516" s="7" t="s">
        <v>140</v>
      </c>
      <c r="H516" s="8" t="s">
        <v>420</v>
      </c>
      <c r="I516" s="9" t="s">
        <v>19</v>
      </c>
      <c r="J516" s="10" t="s">
        <v>1852</v>
      </c>
      <c r="K516" s="11" t="s">
        <v>1852</v>
      </c>
      <c r="L516" s="12" t="s">
        <v>38</v>
      </c>
      <c r="M516" s="13" t="s">
        <v>22</v>
      </c>
    </row>
    <row r="517" spans="1:13" hidden="1" x14ac:dyDescent="0.25">
      <c r="A517" s="1" t="s">
        <v>1873</v>
      </c>
      <c r="B517" s="2" t="s">
        <v>1874</v>
      </c>
      <c r="C517" s="3">
        <v>44018.394016203703</v>
      </c>
      <c r="D517" s="4" t="s">
        <v>1875</v>
      </c>
      <c r="E517" s="5" t="s">
        <v>856</v>
      </c>
      <c r="F517" s="6" t="s">
        <v>17</v>
      </c>
      <c r="G517" s="7" t="s">
        <v>253</v>
      </c>
      <c r="H517" s="8" t="s">
        <v>19</v>
      </c>
      <c r="I517" s="9" t="s">
        <v>19</v>
      </c>
      <c r="J517" s="10" t="s">
        <v>1852</v>
      </c>
      <c r="K517" s="11" t="s">
        <v>1852</v>
      </c>
      <c r="L517" s="12" t="s">
        <v>654</v>
      </c>
      <c r="M517" s="13" t="s">
        <v>22</v>
      </c>
    </row>
    <row r="518" spans="1:13" hidden="1" x14ac:dyDescent="0.25">
      <c r="A518" s="1" t="s">
        <v>1880</v>
      </c>
      <c r="B518" s="2" t="s">
        <v>1881</v>
      </c>
      <c r="C518" s="3">
        <v>43937.432696759301</v>
      </c>
      <c r="D518" s="4" t="s">
        <v>1882</v>
      </c>
      <c r="E518" s="5" t="s">
        <v>109</v>
      </c>
      <c r="F518" s="6" t="s">
        <v>17</v>
      </c>
      <c r="G518" s="7" t="s">
        <v>110</v>
      </c>
      <c r="H518" s="8" t="s">
        <v>19</v>
      </c>
      <c r="I518" s="9" t="s">
        <v>19</v>
      </c>
      <c r="J518" s="10" t="s">
        <v>1879</v>
      </c>
      <c r="K518" s="11" t="s">
        <v>1879</v>
      </c>
      <c r="L518" s="12" t="s">
        <v>21</v>
      </c>
      <c r="M518" s="13" t="s">
        <v>22</v>
      </c>
    </row>
    <row r="519" spans="1:13" hidden="1" x14ac:dyDescent="0.25">
      <c r="A519" s="1" t="s">
        <v>1887</v>
      </c>
      <c r="B519" s="2" t="s">
        <v>1888</v>
      </c>
      <c r="C519" s="3">
        <v>43875.716793981497</v>
      </c>
      <c r="D519" s="4" t="s">
        <v>1889</v>
      </c>
      <c r="E519" s="5" t="s">
        <v>150</v>
      </c>
      <c r="F519" s="6" t="s">
        <v>27</v>
      </c>
      <c r="G519" s="7" t="s">
        <v>43</v>
      </c>
      <c r="H519" s="8" t="s">
        <v>51</v>
      </c>
      <c r="I519" s="9" t="s">
        <v>19</v>
      </c>
      <c r="J519" s="10" t="s">
        <v>1879</v>
      </c>
      <c r="K519" s="11" t="s">
        <v>1879</v>
      </c>
      <c r="L519" s="12" t="s">
        <v>21</v>
      </c>
      <c r="M519" s="13" t="s">
        <v>22</v>
      </c>
    </row>
    <row r="520" spans="1:13" hidden="1" x14ac:dyDescent="0.25">
      <c r="A520" s="1" t="s">
        <v>1890</v>
      </c>
      <c r="B520" s="2" t="s">
        <v>1891</v>
      </c>
      <c r="C520" s="3">
        <v>43875.716793981497</v>
      </c>
      <c r="D520" s="4" t="s">
        <v>1892</v>
      </c>
      <c r="E520" s="5" t="s">
        <v>150</v>
      </c>
      <c r="F520" s="6" t="s">
        <v>17</v>
      </c>
      <c r="G520" s="7" t="s">
        <v>43</v>
      </c>
      <c r="H520" s="8" t="s">
        <v>51</v>
      </c>
      <c r="I520" s="9" t="s">
        <v>19</v>
      </c>
      <c r="J520" s="10" t="s">
        <v>1879</v>
      </c>
      <c r="K520" s="11" t="s">
        <v>1879</v>
      </c>
      <c r="L520" s="12" t="s">
        <v>21</v>
      </c>
      <c r="M520" s="13" t="s">
        <v>22</v>
      </c>
    </row>
    <row r="521" spans="1:13" hidden="1" x14ac:dyDescent="0.25">
      <c r="A521" s="1" t="s">
        <v>1893</v>
      </c>
      <c r="B521" s="2" t="s">
        <v>1894</v>
      </c>
      <c r="C521" s="3">
        <v>43875.7168634259</v>
      </c>
      <c r="D521" s="4" t="s">
        <v>1895</v>
      </c>
      <c r="E521" s="5" t="s">
        <v>284</v>
      </c>
      <c r="F521" s="6" t="s">
        <v>27</v>
      </c>
      <c r="G521" s="7" t="s">
        <v>285</v>
      </c>
      <c r="H521" s="8" t="s">
        <v>19</v>
      </c>
      <c r="I521" s="9" t="s">
        <v>19</v>
      </c>
      <c r="J521" s="10" t="s">
        <v>1879</v>
      </c>
      <c r="K521" s="11" t="s">
        <v>1879</v>
      </c>
      <c r="L521" s="12" t="s">
        <v>21</v>
      </c>
      <c r="M521" s="13" t="s">
        <v>22</v>
      </c>
    </row>
    <row r="522" spans="1:13" hidden="1" x14ac:dyDescent="0.25">
      <c r="A522" s="1" t="s">
        <v>1896</v>
      </c>
      <c r="B522" s="2" t="s">
        <v>1897</v>
      </c>
      <c r="C522" s="3">
        <v>43875.7168634259</v>
      </c>
      <c r="D522" s="4" t="s">
        <v>1898</v>
      </c>
      <c r="E522" s="5" t="s">
        <v>284</v>
      </c>
      <c r="F522" s="6" t="s">
        <v>116</v>
      </c>
      <c r="G522" s="7" t="s">
        <v>285</v>
      </c>
      <c r="H522" s="8" t="s">
        <v>19</v>
      </c>
      <c r="I522" s="9" t="s">
        <v>19</v>
      </c>
      <c r="J522" s="10" t="s">
        <v>1879</v>
      </c>
      <c r="K522" s="11" t="s">
        <v>1879</v>
      </c>
      <c r="L522" s="12" t="s">
        <v>21</v>
      </c>
      <c r="M522" s="13" t="s">
        <v>22</v>
      </c>
    </row>
    <row r="523" spans="1:13" hidden="1" x14ac:dyDescent="0.25">
      <c r="A523" s="1" t="s">
        <v>1903</v>
      </c>
      <c r="B523" s="2" t="s">
        <v>1904</v>
      </c>
      <c r="C523" s="3">
        <v>43875.7168634259</v>
      </c>
      <c r="D523" s="4" t="s">
        <v>1905</v>
      </c>
      <c r="E523" s="5" t="s">
        <v>284</v>
      </c>
      <c r="F523" s="6" t="s">
        <v>17</v>
      </c>
      <c r="G523" s="7" t="s">
        <v>285</v>
      </c>
      <c r="H523" s="8" t="s">
        <v>19</v>
      </c>
      <c r="I523" s="9" t="s">
        <v>19</v>
      </c>
      <c r="J523" s="10" t="s">
        <v>1879</v>
      </c>
      <c r="K523" s="11" t="s">
        <v>1879</v>
      </c>
      <c r="L523" s="12" t="s">
        <v>21</v>
      </c>
      <c r="M523" s="13" t="s">
        <v>22</v>
      </c>
    </row>
    <row r="524" spans="1:13" hidden="1" x14ac:dyDescent="0.25">
      <c r="A524" s="1" t="s">
        <v>1906</v>
      </c>
      <c r="B524" s="2" t="s">
        <v>1907</v>
      </c>
      <c r="C524" s="3">
        <v>43875.7168634259</v>
      </c>
      <c r="D524" s="4" t="s">
        <v>1908</v>
      </c>
      <c r="E524" s="5" t="s">
        <v>602</v>
      </c>
      <c r="F524" s="6" t="s">
        <v>17</v>
      </c>
      <c r="G524" s="7" t="s">
        <v>285</v>
      </c>
      <c r="H524" s="8" t="s">
        <v>19</v>
      </c>
      <c r="I524" s="9" t="s">
        <v>19</v>
      </c>
      <c r="J524" s="10" t="s">
        <v>1879</v>
      </c>
      <c r="K524" s="11" t="s">
        <v>1879</v>
      </c>
      <c r="L524" s="12" t="s">
        <v>21</v>
      </c>
      <c r="M524" s="13" t="s">
        <v>22</v>
      </c>
    </row>
    <row r="525" spans="1:13" hidden="1" x14ac:dyDescent="0.25">
      <c r="A525" s="1" t="s">
        <v>1909</v>
      </c>
      <c r="B525" s="2" t="s">
        <v>1910</v>
      </c>
      <c r="C525" s="3">
        <v>43875.448750000003</v>
      </c>
      <c r="D525" s="4" t="s">
        <v>1911</v>
      </c>
      <c r="E525" s="5" t="s">
        <v>1912</v>
      </c>
      <c r="F525" s="6" t="s">
        <v>17</v>
      </c>
      <c r="G525" s="7" t="s">
        <v>43</v>
      </c>
      <c r="H525" s="8" t="s">
        <v>44</v>
      </c>
      <c r="I525" s="9" t="s">
        <v>19</v>
      </c>
      <c r="J525" s="10" t="s">
        <v>1879</v>
      </c>
      <c r="K525" s="11" t="s">
        <v>1879</v>
      </c>
      <c r="L525" s="12" t="s">
        <v>21</v>
      </c>
      <c r="M525" s="13" t="s">
        <v>22</v>
      </c>
    </row>
    <row r="526" spans="1:13" hidden="1" x14ac:dyDescent="0.25">
      <c r="A526" s="1" t="s">
        <v>1913</v>
      </c>
      <c r="B526" s="2" t="s">
        <v>1914</v>
      </c>
      <c r="C526" s="3">
        <v>43875.448750000003</v>
      </c>
      <c r="D526" s="4" t="s">
        <v>1915</v>
      </c>
      <c r="E526" s="5" t="s">
        <v>1916</v>
      </c>
      <c r="F526" s="6" t="s">
        <v>17</v>
      </c>
      <c r="G526" s="7" t="s">
        <v>43</v>
      </c>
      <c r="H526" s="8" t="s">
        <v>44</v>
      </c>
      <c r="I526" s="9" t="s">
        <v>19</v>
      </c>
      <c r="J526" s="10" t="s">
        <v>1879</v>
      </c>
      <c r="K526" s="11" t="s">
        <v>1879</v>
      </c>
      <c r="L526" s="12" t="s">
        <v>21</v>
      </c>
      <c r="M526" s="13" t="s">
        <v>22</v>
      </c>
    </row>
    <row r="527" spans="1:13" x14ac:dyDescent="0.25">
      <c r="A527" s="1" t="s">
        <v>1995</v>
      </c>
      <c r="B527" s="2" t="s">
        <v>1996</v>
      </c>
      <c r="C527" s="3">
        <v>43586.499560185199</v>
      </c>
      <c r="D527" s="4" t="s">
        <v>1997</v>
      </c>
      <c r="E527" s="5" t="s">
        <v>658</v>
      </c>
      <c r="F527" s="6" t="s">
        <v>27</v>
      </c>
      <c r="G527" s="7" t="s">
        <v>19</v>
      </c>
      <c r="H527" s="8" t="s">
        <v>19</v>
      </c>
      <c r="I527" s="9" t="s">
        <v>80</v>
      </c>
      <c r="J527" s="10" t="s">
        <v>1983</v>
      </c>
      <c r="K527" s="11" t="s">
        <v>1983</v>
      </c>
      <c r="L527" s="12" t="s">
        <v>38</v>
      </c>
      <c r="M527" s="13" t="s">
        <v>22</v>
      </c>
    </row>
    <row r="528" spans="1:13" hidden="1" x14ac:dyDescent="0.25">
      <c r="A528" s="1" t="s">
        <v>1917</v>
      </c>
      <c r="B528" s="2" t="s">
        <v>1918</v>
      </c>
      <c r="C528" s="3">
        <v>43875.448750000003</v>
      </c>
      <c r="D528" s="4" t="s">
        <v>1919</v>
      </c>
      <c r="E528" s="5" t="s">
        <v>1920</v>
      </c>
      <c r="F528" s="6" t="s">
        <v>17</v>
      </c>
      <c r="G528" s="7" t="s">
        <v>43</v>
      </c>
      <c r="H528" s="8" t="s">
        <v>44</v>
      </c>
      <c r="I528" s="9" t="s">
        <v>19</v>
      </c>
      <c r="J528" s="10" t="s">
        <v>1879</v>
      </c>
      <c r="K528" s="11" t="s">
        <v>1879</v>
      </c>
      <c r="L528" s="12" t="s">
        <v>111</v>
      </c>
      <c r="M528" s="13" t="s">
        <v>22</v>
      </c>
    </row>
    <row r="529" spans="1:13" hidden="1" x14ac:dyDescent="0.25">
      <c r="A529" s="1" t="s">
        <v>1921</v>
      </c>
      <c r="B529" s="2" t="s">
        <v>1922</v>
      </c>
      <c r="C529" s="3">
        <v>43875.7168634259</v>
      </c>
      <c r="D529" s="4" t="s">
        <v>1923</v>
      </c>
      <c r="E529" s="5" t="s">
        <v>762</v>
      </c>
      <c r="F529" s="6" t="s">
        <v>17</v>
      </c>
      <c r="G529" s="7" t="s">
        <v>285</v>
      </c>
      <c r="H529" s="8" t="s">
        <v>19</v>
      </c>
      <c r="I529" s="9" t="s">
        <v>19</v>
      </c>
      <c r="J529" s="10" t="s">
        <v>1879</v>
      </c>
      <c r="K529" s="11" t="s">
        <v>1879</v>
      </c>
      <c r="L529" s="12" t="s">
        <v>111</v>
      </c>
      <c r="M529" s="13" t="s">
        <v>22</v>
      </c>
    </row>
    <row r="530" spans="1:13" hidden="1" x14ac:dyDescent="0.25">
      <c r="A530" s="1" t="s">
        <v>1924</v>
      </c>
      <c r="B530" s="2" t="s">
        <v>1925</v>
      </c>
      <c r="C530" s="3">
        <v>43942.621400463002</v>
      </c>
      <c r="D530" s="4" t="s">
        <v>1926</v>
      </c>
      <c r="E530" s="5" t="s">
        <v>289</v>
      </c>
      <c r="F530" s="6" t="s">
        <v>17</v>
      </c>
      <c r="G530" s="7" t="s">
        <v>155</v>
      </c>
      <c r="H530" s="8" t="s">
        <v>19</v>
      </c>
      <c r="I530" s="9" t="s">
        <v>19</v>
      </c>
      <c r="J530" s="10" t="s">
        <v>1879</v>
      </c>
      <c r="K530" s="11" t="s">
        <v>1879</v>
      </c>
      <c r="L530" s="12" t="s">
        <v>654</v>
      </c>
      <c r="M530" s="13" t="s">
        <v>22</v>
      </c>
    </row>
    <row r="531" spans="1:13" hidden="1" x14ac:dyDescent="0.25">
      <c r="A531" s="1" t="s">
        <v>1927</v>
      </c>
      <c r="B531" s="2" t="s">
        <v>1928</v>
      </c>
      <c r="C531" s="3">
        <v>43942.621400463002</v>
      </c>
      <c r="D531" s="4" t="s">
        <v>1929</v>
      </c>
      <c r="E531" s="5" t="s">
        <v>317</v>
      </c>
      <c r="F531" s="6" t="s">
        <v>527</v>
      </c>
      <c r="G531" s="7" t="s">
        <v>155</v>
      </c>
      <c r="H531" s="8" t="s">
        <v>19</v>
      </c>
      <c r="I531" s="9" t="s">
        <v>19</v>
      </c>
      <c r="J531" s="10" t="s">
        <v>1879</v>
      </c>
      <c r="K531" s="11" t="s">
        <v>1879</v>
      </c>
      <c r="L531" s="12" t="s">
        <v>654</v>
      </c>
      <c r="M531" s="13" t="s">
        <v>22</v>
      </c>
    </row>
    <row r="532" spans="1:13" x14ac:dyDescent="0.25">
      <c r="A532" s="1" t="s">
        <v>2014</v>
      </c>
      <c r="B532" s="2" t="s">
        <v>2015</v>
      </c>
      <c r="C532" s="3">
        <v>43586.499560185199</v>
      </c>
      <c r="D532" s="4" t="s">
        <v>2016</v>
      </c>
      <c r="E532" s="5" t="s">
        <v>658</v>
      </c>
      <c r="F532" s="6" t="s">
        <v>27</v>
      </c>
      <c r="G532" s="7" t="s">
        <v>19</v>
      </c>
      <c r="H532" s="8" t="s">
        <v>19</v>
      </c>
      <c r="I532" s="9" t="s">
        <v>28</v>
      </c>
      <c r="J532" s="10" t="s">
        <v>1983</v>
      </c>
      <c r="K532" s="11" t="s">
        <v>1983</v>
      </c>
      <c r="L532" s="12" t="s">
        <v>38</v>
      </c>
      <c r="M532" s="13" t="s">
        <v>22</v>
      </c>
    </row>
    <row r="533" spans="1:13" hidden="1" x14ac:dyDescent="0.25">
      <c r="A533" s="1" t="s">
        <v>1930</v>
      </c>
      <c r="B533" s="2" t="s">
        <v>1931</v>
      </c>
      <c r="C533" s="3">
        <v>43942.621400463002</v>
      </c>
      <c r="D533" s="4" t="s">
        <v>1932</v>
      </c>
      <c r="E533" s="5" t="s">
        <v>1933</v>
      </c>
      <c r="F533" s="6" t="s">
        <v>17</v>
      </c>
      <c r="G533" s="7" t="s">
        <v>155</v>
      </c>
      <c r="H533" s="8" t="s">
        <v>19</v>
      </c>
      <c r="I533" s="9" t="s">
        <v>19</v>
      </c>
      <c r="J533" s="10" t="s">
        <v>1879</v>
      </c>
      <c r="K533" s="11" t="s">
        <v>1879</v>
      </c>
      <c r="L533" s="12" t="s">
        <v>654</v>
      </c>
      <c r="M533" s="13" t="s">
        <v>22</v>
      </c>
    </row>
    <row r="534" spans="1:13" hidden="1" x14ac:dyDescent="0.25">
      <c r="A534" s="1" t="s">
        <v>1934</v>
      </c>
      <c r="B534" s="2" t="s">
        <v>1935</v>
      </c>
      <c r="C534" s="3">
        <v>44057.722129629597</v>
      </c>
      <c r="D534" s="4" t="s">
        <v>1936</v>
      </c>
      <c r="E534" s="5" t="s">
        <v>1937</v>
      </c>
      <c r="F534" s="6" t="s">
        <v>116</v>
      </c>
      <c r="G534" s="7" t="s">
        <v>110</v>
      </c>
      <c r="H534" s="8" t="s">
        <v>19</v>
      </c>
      <c r="I534" s="9" t="s">
        <v>19</v>
      </c>
      <c r="J534" s="10" t="s">
        <v>1879</v>
      </c>
      <c r="K534" s="11" t="s">
        <v>1879</v>
      </c>
      <c r="L534" s="12" t="s">
        <v>46</v>
      </c>
      <c r="M534" s="13" t="s">
        <v>22</v>
      </c>
    </row>
    <row r="535" spans="1:13" hidden="1" x14ac:dyDescent="0.25">
      <c r="A535" s="1" t="s">
        <v>1938</v>
      </c>
      <c r="B535" s="2" t="s">
        <v>1939</v>
      </c>
      <c r="C535" s="3">
        <v>44041.534212963001</v>
      </c>
      <c r="D535" s="4" t="s">
        <v>1940</v>
      </c>
      <c r="E535" s="5" t="s">
        <v>1557</v>
      </c>
      <c r="F535" s="6" t="s">
        <v>17</v>
      </c>
      <c r="G535" s="7" t="s">
        <v>140</v>
      </c>
      <c r="H535" s="8" t="s">
        <v>141</v>
      </c>
      <c r="I535" s="9" t="s">
        <v>19</v>
      </c>
      <c r="J535" s="10" t="s">
        <v>1941</v>
      </c>
      <c r="K535" s="11" t="s">
        <v>1941</v>
      </c>
      <c r="L535" s="12" t="s">
        <v>38</v>
      </c>
      <c r="M535" s="13" t="s">
        <v>22</v>
      </c>
    </row>
    <row r="536" spans="1:13" hidden="1" x14ac:dyDescent="0.25">
      <c r="A536" s="1" t="s">
        <v>1942</v>
      </c>
      <c r="B536" s="2" t="s">
        <v>1943</v>
      </c>
      <c r="C536" s="3">
        <v>44040.654340277797</v>
      </c>
      <c r="D536" s="4" t="s">
        <v>1944</v>
      </c>
      <c r="E536" s="5" t="s">
        <v>1945</v>
      </c>
      <c r="F536" s="6" t="s">
        <v>17</v>
      </c>
      <c r="G536" s="7" t="s">
        <v>140</v>
      </c>
      <c r="H536" s="8" t="s">
        <v>294</v>
      </c>
      <c r="I536" s="9" t="s">
        <v>19</v>
      </c>
      <c r="J536" s="10" t="s">
        <v>1941</v>
      </c>
      <c r="K536" s="11" t="s">
        <v>1941</v>
      </c>
      <c r="L536" s="12" t="s">
        <v>38</v>
      </c>
      <c r="M536" s="13" t="s">
        <v>22</v>
      </c>
    </row>
    <row r="537" spans="1:13" hidden="1" x14ac:dyDescent="0.25">
      <c r="A537" s="1" t="s">
        <v>1946</v>
      </c>
      <c r="B537" s="2" t="s">
        <v>1947</v>
      </c>
      <c r="C537" s="3">
        <v>43655.489386574103</v>
      </c>
      <c r="D537" s="4" t="s">
        <v>1948</v>
      </c>
      <c r="E537" s="5" t="s">
        <v>1949</v>
      </c>
      <c r="F537" s="6" t="s">
        <v>17</v>
      </c>
      <c r="G537" s="7" t="s">
        <v>140</v>
      </c>
      <c r="H537" s="8" t="s">
        <v>420</v>
      </c>
      <c r="I537" s="9" t="s">
        <v>19</v>
      </c>
      <c r="J537" s="10" t="s">
        <v>1941</v>
      </c>
      <c r="K537" s="11" t="s">
        <v>1941</v>
      </c>
      <c r="L537" s="12" t="s">
        <v>38</v>
      </c>
      <c r="M537" s="13" t="s">
        <v>22</v>
      </c>
    </row>
    <row r="538" spans="1:13" hidden="1" x14ac:dyDescent="0.25">
      <c r="A538" s="1" t="s">
        <v>1950</v>
      </c>
      <c r="B538" s="2" t="s">
        <v>1951</v>
      </c>
      <c r="C538" s="3">
        <v>44014.385138888902</v>
      </c>
      <c r="D538" s="4" t="s">
        <v>1952</v>
      </c>
      <c r="E538" s="5" t="s">
        <v>121</v>
      </c>
      <c r="F538" s="6" t="s">
        <v>17</v>
      </c>
      <c r="G538" s="7" t="s">
        <v>99</v>
      </c>
      <c r="H538" s="8" t="s">
        <v>19</v>
      </c>
      <c r="I538" s="9" t="s">
        <v>19</v>
      </c>
      <c r="J538" s="10" t="s">
        <v>1941</v>
      </c>
      <c r="K538" s="11" t="s">
        <v>1941</v>
      </c>
      <c r="L538" s="12" t="s">
        <v>38</v>
      </c>
      <c r="M538" s="13" t="s">
        <v>22</v>
      </c>
    </row>
    <row r="539" spans="1:13" hidden="1" x14ac:dyDescent="0.25">
      <c r="A539" s="1" t="s">
        <v>1953</v>
      </c>
      <c r="B539" s="2" t="s">
        <v>1954</v>
      </c>
      <c r="C539" s="3">
        <v>43691.414525462998</v>
      </c>
      <c r="D539" s="4" t="s">
        <v>1955</v>
      </c>
      <c r="E539" s="5" t="s">
        <v>1956</v>
      </c>
      <c r="F539" s="6" t="s">
        <v>17</v>
      </c>
      <c r="G539" s="7" t="s">
        <v>99</v>
      </c>
      <c r="H539" s="8" t="s">
        <v>19</v>
      </c>
      <c r="I539" s="9" t="s">
        <v>19</v>
      </c>
      <c r="J539" s="10" t="s">
        <v>1941</v>
      </c>
      <c r="K539" s="11" t="s">
        <v>1941</v>
      </c>
      <c r="L539" s="12" t="s">
        <v>38</v>
      </c>
      <c r="M539" s="13" t="s">
        <v>22</v>
      </c>
    </row>
    <row r="540" spans="1:13" hidden="1" x14ac:dyDescent="0.25">
      <c r="A540" s="1" t="s">
        <v>1957</v>
      </c>
      <c r="B540" s="2" t="s">
        <v>1958</v>
      </c>
      <c r="C540" s="3">
        <v>43691.414525462998</v>
      </c>
      <c r="D540" s="4" t="s">
        <v>1959</v>
      </c>
      <c r="E540" s="5" t="s">
        <v>1960</v>
      </c>
      <c r="F540" s="6" t="s">
        <v>17</v>
      </c>
      <c r="G540" s="7" t="s">
        <v>99</v>
      </c>
      <c r="H540" s="8" t="s">
        <v>19</v>
      </c>
      <c r="I540" s="9" t="s">
        <v>19</v>
      </c>
      <c r="J540" s="10" t="s">
        <v>1941</v>
      </c>
      <c r="K540" s="11" t="s">
        <v>1941</v>
      </c>
      <c r="L540" s="12" t="s">
        <v>38</v>
      </c>
      <c r="M540" s="13" t="s">
        <v>22</v>
      </c>
    </row>
    <row r="541" spans="1:13" hidden="1" x14ac:dyDescent="0.25">
      <c r="A541" s="1" t="s">
        <v>1961</v>
      </c>
      <c r="B541" s="2" t="s">
        <v>1962</v>
      </c>
      <c r="C541" s="3">
        <v>43657.610405092601</v>
      </c>
      <c r="D541" s="4" t="s">
        <v>1963</v>
      </c>
      <c r="E541" s="5" t="s">
        <v>234</v>
      </c>
      <c r="F541" s="6" t="s">
        <v>17</v>
      </c>
      <c r="G541" s="7" t="s">
        <v>235</v>
      </c>
      <c r="H541" s="8" t="s">
        <v>19</v>
      </c>
      <c r="I541" s="9" t="s">
        <v>19</v>
      </c>
      <c r="J541" s="10" t="s">
        <v>1941</v>
      </c>
      <c r="K541" s="11" t="s">
        <v>1941</v>
      </c>
      <c r="L541" s="12" t="s">
        <v>38</v>
      </c>
      <c r="M541" s="13" t="s">
        <v>105</v>
      </c>
    </row>
    <row r="542" spans="1:13" hidden="1" x14ac:dyDescent="0.25">
      <c r="A542" s="1" t="s">
        <v>1964</v>
      </c>
      <c r="B542" s="2" t="s">
        <v>1965</v>
      </c>
      <c r="C542" s="3">
        <v>43657.610405092601</v>
      </c>
      <c r="D542" s="4" t="s">
        <v>1966</v>
      </c>
      <c r="E542" s="5" t="s">
        <v>1967</v>
      </c>
      <c r="F542" s="6" t="s">
        <v>17</v>
      </c>
      <c r="G542" s="7" t="s">
        <v>235</v>
      </c>
      <c r="H542" s="8" t="s">
        <v>19</v>
      </c>
      <c r="I542" s="9" t="s">
        <v>19</v>
      </c>
      <c r="J542" s="10" t="s">
        <v>1941</v>
      </c>
      <c r="K542" s="11" t="s">
        <v>1941</v>
      </c>
      <c r="L542" s="12" t="s">
        <v>30</v>
      </c>
      <c r="M542" s="13" t="s">
        <v>22</v>
      </c>
    </row>
    <row r="543" spans="1:13" hidden="1" x14ac:dyDescent="0.25">
      <c r="A543" s="1" t="s">
        <v>1968</v>
      </c>
      <c r="B543" s="2" t="s">
        <v>1969</v>
      </c>
      <c r="C543" s="3">
        <v>43657.610405092601</v>
      </c>
      <c r="D543" s="4" t="s">
        <v>1970</v>
      </c>
      <c r="E543" s="5" t="s">
        <v>234</v>
      </c>
      <c r="F543" s="6" t="s">
        <v>17</v>
      </c>
      <c r="G543" s="7" t="s">
        <v>235</v>
      </c>
      <c r="H543" s="8" t="s">
        <v>19</v>
      </c>
      <c r="I543" s="9" t="s">
        <v>19</v>
      </c>
      <c r="J543" s="10" t="s">
        <v>1941</v>
      </c>
      <c r="K543" s="11" t="s">
        <v>1941</v>
      </c>
      <c r="L543" s="12" t="s">
        <v>654</v>
      </c>
      <c r="M543" s="13" t="s">
        <v>22</v>
      </c>
    </row>
    <row r="544" spans="1:13" x14ac:dyDescent="0.25">
      <c r="A544" s="1" t="s">
        <v>2056</v>
      </c>
      <c r="B544" s="2" t="s">
        <v>2057</v>
      </c>
      <c r="C544" s="3">
        <v>44069.733645833301</v>
      </c>
      <c r="D544" s="4" t="s">
        <v>2058</v>
      </c>
      <c r="E544" s="5" t="s">
        <v>2059</v>
      </c>
      <c r="F544" s="6" t="s">
        <v>98</v>
      </c>
      <c r="G544" s="7" t="s">
        <v>19</v>
      </c>
      <c r="H544" s="8" t="s">
        <v>19</v>
      </c>
      <c r="I544" s="9" t="s">
        <v>28</v>
      </c>
      <c r="J544" s="10" t="s">
        <v>2060</v>
      </c>
      <c r="K544" s="11" t="s">
        <v>2061</v>
      </c>
      <c r="L544" s="12" t="s">
        <v>38</v>
      </c>
      <c r="M544" s="13" t="s">
        <v>22</v>
      </c>
    </row>
    <row r="545" spans="1:13" x14ac:dyDescent="0.25">
      <c r="A545" s="1" t="s">
        <v>2062</v>
      </c>
      <c r="B545" s="2" t="s">
        <v>2063</v>
      </c>
      <c r="C545" s="3">
        <v>44069.733645833301</v>
      </c>
      <c r="D545" s="4" t="s">
        <v>2064</v>
      </c>
      <c r="E545" s="5" t="s">
        <v>2065</v>
      </c>
      <c r="F545" s="6" t="s">
        <v>98</v>
      </c>
      <c r="G545" s="7" t="s">
        <v>19</v>
      </c>
      <c r="H545" s="8" t="s">
        <v>19</v>
      </c>
      <c r="I545" s="9" t="s">
        <v>80</v>
      </c>
      <c r="J545" s="10" t="s">
        <v>2060</v>
      </c>
      <c r="K545" s="11" t="s">
        <v>2061</v>
      </c>
      <c r="L545" s="12" t="s">
        <v>38</v>
      </c>
      <c r="M545" s="13" t="s">
        <v>22</v>
      </c>
    </row>
    <row r="546" spans="1:13" x14ac:dyDescent="0.25">
      <c r="A546" s="1" t="s">
        <v>2066</v>
      </c>
      <c r="B546" s="2" t="s">
        <v>2067</v>
      </c>
      <c r="C546" s="3">
        <v>44067.734849537002</v>
      </c>
      <c r="D546" s="4" t="s">
        <v>2068</v>
      </c>
      <c r="E546" s="5" t="s">
        <v>2069</v>
      </c>
      <c r="F546" s="6" t="s">
        <v>27</v>
      </c>
      <c r="G546" s="7" t="s">
        <v>19</v>
      </c>
      <c r="H546" s="8" t="s">
        <v>19</v>
      </c>
      <c r="I546" s="9" t="s">
        <v>28</v>
      </c>
      <c r="J546" s="10" t="s">
        <v>2070</v>
      </c>
      <c r="K546" s="11" t="s">
        <v>2070</v>
      </c>
      <c r="L546" s="12" t="s">
        <v>21</v>
      </c>
      <c r="M546" s="13" t="s">
        <v>105</v>
      </c>
    </row>
    <row r="547" spans="1:13" hidden="1" x14ac:dyDescent="0.25">
      <c r="A547" s="1" t="s">
        <v>1971</v>
      </c>
      <c r="B547" s="2" t="s">
        <v>1972</v>
      </c>
      <c r="C547" s="3">
        <v>43969.610173611101</v>
      </c>
      <c r="D547" s="4" t="s">
        <v>1973</v>
      </c>
      <c r="E547" s="5" t="s">
        <v>1974</v>
      </c>
      <c r="F547" s="6" t="s">
        <v>27</v>
      </c>
      <c r="G547" s="7" t="s">
        <v>140</v>
      </c>
      <c r="H547" s="8" t="s">
        <v>420</v>
      </c>
      <c r="I547" s="9" t="s">
        <v>19</v>
      </c>
      <c r="J547" s="10" t="s">
        <v>1975</v>
      </c>
      <c r="K547" s="11" t="s">
        <v>1976</v>
      </c>
      <c r="L547" s="12" t="s">
        <v>21</v>
      </c>
      <c r="M547" s="13" t="s">
        <v>22</v>
      </c>
    </row>
    <row r="548" spans="1:13" hidden="1" x14ac:dyDescent="0.25">
      <c r="A548" s="1" t="s">
        <v>1977</v>
      </c>
      <c r="B548" s="2" t="s">
        <v>1978</v>
      </c>
      <c r="C548" s="3">
        <v>44067.750983796301</v>
      </c>
      <c r="D548" s="4" t="s">
        <v>1979</v>
      </c>
      <c r="E548" s="5" t="s">
        <v>16</v>
      </c>
      <c r="F548" s="6" t="s">
        <v>17</v>
      </c>
      <c r="G548" s="7" t="s">
        <v>18</v>
      </c>
      <c r="H548" s="8" t="s">
        <v>19</v>
      </c>
      <c r="I548" s="9" t="s">
        <v>19</v>
      </c>
      <c r="J548" s="10" t="s">
        <v>1976</v>
      </c>
      <c r="K548" s="11" t="s">
        <v>1976</v>
      </c>
      <c r="L548" s="12" t="s">
        <v>21</v>
      </c>
      <c r="M548" s="13" t="s">
        <v>22</v>
      </c>
    </row>
    <row r="549" spans="1:13" hidden="1" x14ac:dyDescent="0.25">
      <c r="A549" s="1" t="s">
        <v>1980</v>
      </c>
      <c r="B549" s="2" t="s">
        <v>1981</v>
      </c>
      <c r="C549" s="3">
        <v>43586.499583333301</v>
      </c>
      <c r="D549" s="4" t="s">
        <v>1982</v>
      </c>
      <c r="E549" s="5" t="s">
        <v>289</v>
      </c>
      <c r="F549" s="6" t="s">
        <v>17</v>
      </c>
      <c r="G549" s="7" t="s">
        <v>155</v>
      </c>
      <c r="H549" s="8" t="s">
        <v>19</v>
      </c>
      <c r="I549" s="9" t="s">
        <v>19</v>
      </c>
      <c r="J549" s="10" t="s">
        <v>1983</v>
      </c>
      <c r="K549" s="11" t="s">
        <v>1983</v>
      </c>
      <c r="L549" s="12" t="s">
        <v>38</v>
      </c>
      <c r="M549" s="13" t="s">
        <v>22</v>
      </c>
    </row>
    <row r="550" spans="1:13" hidden="1" x14ac:dyDescent="0.25">
      <c r="A550" s="1" t="s">
        <v>1984</v>
      </c>
      <c r="B550" s="2" t="s">
        <v>1985</v>
      </c>
      <c r="C550" s="3">
        <v>43790.435127314799</v>
      </c>
      <c r="D550" s="4" t="s">
        <v>1986</v>
      </c>
      <c r="E550" s="5" t="s">
        <v>1987</v>
      </c>
      <c r="F550" s="6" t="s">
        <v>17</v>
      </c>
      <c r="G550" s="7" t="s">
        <v>235</v>
      </c>
      <c r="H550" s="8" t="s">
        <v>19</v>
      </c>
      <c r="I550" s="9" t="s">
        <v>19</v>
      </c>
      <c r="J550" s="10" t="s">
        <v>1983</v>
      </c>
      <c r="K550" s="11" t="s">
        <v>1983</v>
      </c>
      <c r="L550" s="12" t="s">
        <v>38</v>
      </c>
      <c r="M550" s="13" t="s">
        <v>105</v>
      </c>
    </row>
    <row r="551" spans="1:13" hidden="1" x14ac:dyDescent="0.25">
      <c r="A551" s="1" t="s">
        <v>2087</v>
      </c>
      <c r="B551" s="2" t="s">
        <v>2088</v>
      </c>
      <c r="C551" s="3">
        <v>44053.504467592596</v>
      </c>
      <c r="D551" s="4" t="s">
        <v>2089</v>
      </c>
      <c r="E551" s="5" t="s">
        <v>2090</v>
      </c>
      <c r="F551" s="6" t="s">
        <v>27</v>
      </c>
      <c r="G551" s="7" t="s">
        <v>19</v>
      </c>
      <c r="H551" s="8" t="s">
        <v>19</v>
      </c>
      <c r="I551" s="9" t="s">
        <v>28</v>
      </c>
      <c r="J551" s="10" t="s">
        <v>2070</v>
      </c>
      <c r="K551" s="11" t="s">
        <v>2070</v>
      </c>
      <c r="L551" s="12" t="s">
        <v>30</v>
      </c>
      <c r="M551" s="13" t="s">
        <v>173</v>
      </c>
    </row>
    <row r="552" spans="1:13" hidden="1" x14ac:dyDescent="0.25">
      <c r="A552" s="1" t="s">
        <v>1988</v>
      </c>
      <c r="B552" s="2" t="s">
        <v>1989</v>
      </c>
      <c r="C552" s="3">
        <v>43910.485208333303</v>
      </c>
      <c r="D552" s="4" t="s">
        <v>1990</v>
      </c>
      <c r="E552" s="5" t="s">
        <v>1991</v>
      </c>
      <c r="F552" s="6" t="s">
        <v>17</v>
      </c>
      <c r="G552" s="7" t="s">
        <v>235</v>
      </c>
      <c r="H552" s="8" t="s">
        <v>19</v>
      </c>
      <c r="I552" s="9" t="s">
        <v>19</v>
      </c>
      <c r="J552" s="10" t="s">
        <v>1983</v>
      </c>
      <c r="K552" s="11" t="s">
        <v>1983</v>
      </c>
      <c r="L552" s="12" t="s">
        <v>38</v>
      </c>
      <c r="M552" s="13" t="s">
        <v>105</v>
      </c>
    </row>
    <row r="553" spans="1:13" hidden="1" x14ac:dyDescent="0.25">
      <c r="A553" s="1" t="s">
        <v>2096</v>
      </c>
      <c r="B553" s="2" t="s">
        <v>2097</v>
      </c>
      <c r="C553" s="3">
        <v>43586.499560185199</v>
      </c>
      <c r="D553" s="4" t="s">
        <v>2098</v>
      </c>
      <c r="E553" s="5" t="s">
        <v>2099</v>
      </c>
      <c r="F553" s="6" t="s">
        <v>27</v>
      </c>
      <c r="G553" s="7" t="s">
        <v>19</v>
      </c>
      <c r="H553" s="8" t="s">
        <v>19</v>
      </c>
      <c r="I553" s="9" t="s">
        <v>2100</v>
      </c>
      <c r="J553" s="10" t="s">
        <v>2094</v>
      </c>
      <c r="K553" s="11" t="s">
        <v>2095</v>
      </c>
      <c r="L553" s="12" t="s">
        <v>654</v>
      </c>
      <c r="M553" s="13" t="s">
        <v>22</v>
      </c>
    </row>
    <row r="554" spans="1:13" hidden="1" x14ac:dyDescent="0.25">
      <c r="A554" s="1" t="s">
        <v>2101</v>
      </c>
      <c r="B554" s="2" t="s">
        <v>2102</v>
      </c>
      <c r="C554" s="3">
        <v>43586.4995486111</v>
      </c>
      <c r="D554" s="4" t="s">
        <v>2103</v>
      </c>
      <c r="E554" s="5" t="s">
        <v>2104</v>
      </c>
      <c r="F554" s="6" t="s">
        <v>27</v>
      </c>
      <c r="G554" s="7" t="s">
        <v>19</v>
      </c>
      <c r="H554" s="8" t="s">
        <v>19</v>
      </c>
      <c r="I554" s="9" t="s">
        <v>2105</v>
      </c>
      <c r="J554" s="10" t="s">
        <v>2094</v>
      </c>
      <c r="K554" s="11" t="s">
        <v>2095</v>
      </c>
      <c r="L554" s="12" t="s">
        <v>654</v>
      </c>
      <c r="M554" s="13" t="s">
        <v>22</v>
      </c>
    </row>
    <row r="555" spans="1:13" hidden="1" x14ac:dyDescent="0.25">
      <c r="A555" s="1" t="s">
        <v>1992</v>
      </c>
      <c r="B555" s="2" t="s">
        <v>1993</v>
      </c>
      <c r="C555" s="3">
        <v>43948.630324074104</v>
      </c>
      <c r="D555" s="4" t="s">
        <v>1994</v>
      </c>
      <c r="E555" s="5" t="s">
        <v>317</v>
      </c>
      <c r="F555" s="6" t="s">
        <v>17</v>
      </c>
      <c r="G555" s="7" t="s">
        <v>155</v>
      </c>
      <c r="H555" s="8" t="s">
        <v>19</v>
      </c>
      <c r="I555" s="9" t="s">
        <v>19</v>
      </c>
      <c r="J555" s="10" t="s">
        <v>1983</v>
      </c>
      <c r="K555" s="11" t="s">
        <v>1983</v>
      </c>
      <c r="L555" s="12" t="s">
        <v>38</v>
      </c>
      <c r="M555" s="13" t="s">
        <v>22</v>
      </c>
    </row>
    <row r="556" spans="1:13" hidden="1" x14ac:dyDescent="0.25">
      <c r="A556" s="1" t="s">
        <v>1998</v>
      </c>
      <c r="B556" s="2" t="s">
        <v>1999</v>
      </c>
      <c r="C556" s="3">
        <v>43895.418240740699</v>
      </c>
      <c r="D556" s="4" t="s">
        <v>2000</v>
      </c>
      <c r="E556" s="5" t="s">
        <v>2001</v>
      </c>
      <c r="F556" s="6" t="s">
        <v>17</v>
      </c>
      <c r="G556" s="7" t="s">
        <v>18</v>
      </c>
      <c r="H556" s="8" t="s">
        <v>19</v>
      </c>
      <c r="I556" s="9" t="s">
        <v>19</v>
      </c>
      <c r="J556" s="10" t="s">
        <v>1983</v>
      </c>
      <c r="K556" s="11" t="s">
        <v>1983</v>
      </c>
      <c r="L556" s="12" t="s">
        <v>38</v>
      </c>
      <c r="M556" s="13" t="s">
        <v>105</v>
      </c>
    </row>
    <row r="557" spans="1:13" hidden="1" x14ac:dyDescent="0.25">
      <c r="A557" s="1" t="s">
        <v>2002</v>
      </c>
      <c r="B557" s="2" t="s">
        <v>2003</v>
      </c>
      <c r="C557" s="3">
        <v>43895.418240740699</v>
      </c>
      <c r="D557" s="4" t="s">
        <v>2004</v>
      </c>
      <c r="E557" s="5" t="s">
        <v>2005</v>
      </c>
      <c r="F557" s="6" t="s">
        <v>17</v>
      </c>
      <c r="G557" s="7" t="s">
        <v>18</v>
      </c>
      <c r="H557" s="8" t="s">
        <v>19</v>
      </c>
      <c r="I557" s="9" t="s">
        <v>19</v>
      </c>
      <c r="J557" s="10" t="s">
        <v>1983</v>
      </c>
      <c r="K557" s="11" t="s">
        <v>1983</v>
      </c>
      <c r="L557" s="12" t="s">
        <v>38</v>
      </c>
      <c r="M557" s="13" t="s">
        <v>105</v>
      </c>
    </row>
    <row r="558" spans="1:13" hidden="1" x14ac:dyDescent="0.25">
      <c r="A558" s="1" t="s">
        <v>2006</v>
      </c>
      <c r="B558" s="2" t="s">
        <v>2007</v>
      </c>
      <c r="C558" s="3">
        <v>43895.418240740699</v>
      </c>
      <c r="D558" s="4" t="s">
        <v>2008</v>
      </c>
      <c r="E558" s="5" t="s">
        <v>2009</v>
      </c>
      <c r="F558" s="6" t="s">
        <v>17</v>
      </c>
      <c r="G558" s="7" t="s">
        <v>18</v>
      </c>
      <c r="H558" s="8" t="s">
        <v>19</v>
      </c>
      <c r="I558" s="9" t="s">
        <v>19</v>
      </c>
      <c r="J558" s="10" t="s">
        <v>1983</v>
      </c>
      <c r="K558" s="11" t="s">
        <v>1983</v>
      </c>
      <c r="L558" s="12" t="s">
        <v>38</v>
      </c>
      <c r="M558" s="13" t="s">
        <v>105</v>
      </c>
    </row>
    <row r="559" spans="1:13" hidden="1" x14ac:dyDescent="0.25">
      <c r="A559" s="1" t="s">
        <v>2010</v>
      </c>
      <c r="B559" s="2" t="s">
        <v>2011</v>
      </c>
      <c r="C559" s="3">
        <v>43895.418240740699</v>
      </c>
      <c r="D559" s="4" t="s">
        <v>2012</v>
      </c>
      <c r="E559" s="5" t="s">
        <v>2013</v>
      </c>
      <c r="F559" s="6" t="s">
        <v>17</v>
      </c>
      <c r="G559" s="7" t="s">
        <v>18</v>
      </c>
      <c r="H559" s="8" t="s">
        <v>19</v>
      </c>
      <c r="I559" s="9" t="s">
        <v>19</v>
      </c>
      <c r="J559" s="10" t="s">
        <v>1983</v>
      </c>
      <c r="K559" s="11" t="s">
        <v>1983</v>
      </c>
      <c r="L559" s="12" t="s">
        <v>38</v>
      </c>
      <c r="M559" s="13" t="s">
        <v>105</v>
      </c>
    </row>
    <row r="560" spans="1:13" hidden="1" x14ac:dyDescent="0.25">
      <c r="A560" s="1" t="s">
        <v>2017</v>
      </c>
      <c r="B560" s="2" t="s">
        <v>2018</v>
      </c>
      <c r="C560" s="3">
        <v>44008.417361111096</v>
      </c>
      <c r="D560" s="4" t="s">
        <v>2019</v>
      </c>
      <c r="E560" s="5" t="s">
        <v>2020</v>
      </c>
      <c r="F560" s="6" t="s">
        <v>17</v>
      </c>
      <c r="G560" s="7" t="s">
        <v>235</v>
      </c>
      <c r="H560" s="8" t="s">
        <v>19</v>
      </c>
      <c r="I560" s="9" t="s">
        <v>19</v>
      </c>
      <c r="J560" s="10" t="s">
        <v>1983</v>
      </c>
      <c r="K560" s="11" t="s">
        <v>1983</v>
      </c>
      <c r="L560" s="12" t="s">
        <v>38</v>
      </c>
      <c r="M560" s="13" t="s">
        <v>22</v>
      </c>
    </row>
    <row r="561" spans="1:13" hidden="1" x14ac:dyDescent="0.25">
      <c r="A561" s="1" t="s">
        <v>2021</v>
      </c>
      <c r="B561" s="2" t="s">
        <v>2022</v>
      </c>
      <c r="C561" s="3">
        <v>43994.561134259297</v>
      </c>
      <c r="D561" s="4" t="s">
        <v>2023</v>
      </c>
      <c r="E561" s="5" t="s">
        <v>252</v>
      </c>
      <c r="F561" s="6" t="s">
        <v>17</v>
      </c>
      <c r="G561" s="7" t="s">
        <v>253</v>
      </c>
      <c r="H561" s="8" t="s">
        <v>19</v>
      </c>
      <c r="I561" s="9" t="s">
        <v>19</v>
      </c>
      <c r="J561" s="10" t="s">
        <v>1983</v>
      </c>
      <c r="K561" s="11" t="s">
        <v>1983</v>
      </c>
      <c r="L561" s="12" t="s">
        <v>30</v>
      </c>
      <c r="M561" s="13" t="s">
        <v>173</v>
      </c>
    </row>
    <row r="562" spans="1:13" hidden="1" x14ac:dyDescent="0.25">
      <c r="A562" s="1" t="s">
        <v>2024</v>
      </c>
      <c r="B562" s="2" t="s">
        <v>2025</v>
      </c>
      <c r="C562" s="3">
        <v>43363.6229282407</v>
      </c>
      <c r="D562" s="4" t="s">
        <v>2026</v>
      </c>
      <c r="E562" s="5" t="s">
        <v>2001</v>
      </c>
      <c r="F562" s="6" t="s">
        <v>116</v>
      </c>
      <c r="G562" s="7" t="s">
        <v>18</v>
      </c>
      <c r="H562" s="8" t="s">
        <v>19</v>
      </c>
      <c r="I562" s="9" t="s">
        <v>19</v>
      </c>
      <c r="J562" s="10" t="s">
        <v>1983</v>
      </c>
      <c r="K562" s="11" t="s">
        <v>1983</v>
      </c>
      <c r="L562" s="12" t="s">
        <v>30</v>
      </c>
      <c r="M562" s="13" t="s">
        <v>22</v>
      </c>
    </row>
    <row r="563" spans="1:13" hidden="1" x14ac:dyDescent="0.25">
      <c r="A563" s="1" t="s">
        <v>2027</v>
      </c>
      <c r="B563" s="2" t="s">
        <v>2028</v>
      </c>
      <c r="C563" s="3">
        <v>43363.622499999998</v>
      </c>
      <c r="D563" s="4" t="s">
        <v>2029</v>
      </c>
      <c r="E563" s="5" t="s">
        <v>2005</v>
      </c>
      <c r="F563" s="6" t="s">
        <v>116</v>
      </c>
      <c r="G563" s="7" t="s">
        <v>18</v>
      </c>
      <c r="H563" s="8" t="s">
        <v>19</v>
      </c>
      <c r="I563" s="9" t="s">
        <v>19</v>
      </c>
      <c r="J563" s="10" t="s">
        <v>1983</v>
      </c>
      <c r="K563" s="11" t="s">
        <v>1983</v>
      </c>
      <c r="L563" s="12" t="s">
        <v>30</v>
      </c>
      <c r="M563" s="13" t="s">
        <v>22</v>
      </c>
    </row>
    <row r="564" spans="1:13" hidden="1" x14ac:dyDescent="0.25">
      <c r="A564" s="1" t="s">
        <v>2030</v>
      </c>
      <c r="B564" s="2" t="s">
        <v>2031</v>
      </c>
      <c r="C564" s="3">
        <v>43363.619826388902</v>
      </c>
      <c r="D564" s="4" t="s">
        <v>2032</v>
      </c>
      <c r="E564" s="5" t="s">
        <v>2013</v>
      </c>
      <c r="F564" s="6" t="s">
        <v>116</v>
      </c>
      <c r="G564" s="7" t="s">
        <v>18</v>
      </c>
      <c r="H564" s="8" t="s">
        <v>19</v>
      </c>
      <c r="I564" s="9" t="s">
        <v>19</v>
      </c>
      <c r="J564" s="10" t="s">
        <v>1983</v>
      </c>
      <c r="K564" s="11" t="s">
        <v>1983</v>
      </c>
      <c r="L564" s="12" t="s">
        <v>30</v>
      </c>
      <c r="M564" s="13" t="s">
        <v>22</v>
      </c>
    </row>
    <row r="565" spans="1:13" hidden="1" x14ac:dyDescent="0.25">
      <c r="A565" s="1" t="s">
        <v>2033</v>
      </c>
      <c r="B565" s="2" t="s">
        <v>2034</v>
      </c>
      <c r="C565" s="3">
        <v>43363.619386574101</v>
      </c>
      <c r="D565" s="4" t="s">
        <v>2035</v>
      </c>
      <c r="E565" s="5" t="s">
        <v>2009</v>
      </c>
      <c r="F565" s="6" t="s">
        <v>116</v>
      </c>
      <c r="G565" s="7" t="s">
        <v>18</v>
      </c>
      <c r="H565" s="8" t="s">
        <v>19</v>
      </c>
      <c r="I565" s="9" t="s">
        <v>19</v>
      </c>
      <c r="J565" s="10" t="s">
        <v>1983</v>
      </c>
      <c r="K565" s="11" t="s">
        <v>1983</v>
      </c>
      <c r="L565" s="12" t="s">
        <v>30</v>
      </c>
      <c r="M565" s="13" t="s">
        <v>22</v>
      </c>
    </row>
    <row r="566" spans="1:13" hidden="1" x14ac:dyDescent="0.25">
      <c r="A566" s="1" t="s">
        <v>2036</v>
      </c>
      <c r="B566" s="2" t="s">
        <v>2037</v>
      </c>
      <c r="C566" s="3">
        <v>43580.609664351898</v>
      </c>
      <c r="D566" s="4" t="s">
        <v>2038</v>
      </c>
      <c r="E566" s="5" t="s">
        <v>234</v>
      </c>
      <c r="F566" s="6" t="s">
        <v>17</v>
      </c>
      <c r="G566" s="7" t="s">
        <v>235</v>
      </c>
      <c r="H566" s="8" t="s">
        <v>19</v>
      </c>
      <c r="I566" s="9" t="s">
        <v>19</v>
      </c>
      <c r="J566" s="10" t="s">
        <v>1983</v>
      </c>
      <c r="K566" s="11" t="s">
        <v>1983</v>
      </c>
      <c r="L566" s="12" t="s">
        <v>46</v>
      </c>
      <c r="M566" s="13" t="s">
        <v>22</v>
      </c>
    </row>
    <row r="567" spans="1:13" hidden="1" x14ac:dyDescent="0.25">
      <c r="A567" s="1" t="s">
        <v>2039</v>
      </c>
      <c r="B567" s="2" t="s">
        <v>2040</v>
      </c>
      <c r="C567" s="3">
        <v>43844.593587962998</v>
      </c>
      <c r="D567" s="4" t="s">
        <v>2041</v>
      </c>
      <c r="E567" s="5" t="s">
        <v>2042</v>
      </c>
      <c r="F567" s="6" t="s">
        <v>35</v>
      </c>
      <c r="G567" s="7" t="s">
        <v>140</v>
      </c>
      <c r="H567" s="8" t="s">
        <v>300</v>
      </c>
      <c r="I567" s="9" t="s">
        <v>19</v>
      </c>
      <c r="J567" s="10" t="s">
        <v>1983</v>
      </c>
      <c r="K567" s="11" t="s">
        <v>1983</v>
      </c>
      <c r="L567" s="12" t="s">
        <v>30</v>
      </c>
      <c r="M567" s="13" t="s">
        <v>173</v>
      </c>
    </row>
    <row r="568" spans="1:13" hidden="1" x14ac:dyDescent="0.25">
      <c r="A568" s="1" t="s">
        <v>2043</v>
      </c>
      <c r="B568" s="2" t="s">
        <v>2044</v>
      </c>
      <c r="C568" s="3">
        <v>43895.418240740699</v>
      </c>
      <c r="D568" s="4" t="s">
        <v>2045</v>
      </c>
      <c r="E568" s="5" t="s">
        <v>2046</v>
      </c>
      <c r="F568" s="6" t="s">
        <v>17</v>
      </c>
      <c r="G568" s="7" t="s">
        <v>18</v>
      </c>
      <c r="H568" s="8" t="s">
        <v>19</v>
      </c>
      <c r="I568" s="9" t="s">
        <v>19</v>
      </c>
      <c r="J568" s="10" t="s">
        <v>1983</v>
      </c>
      <c r="K568" s="11" t="s">
        <v>1983</v>
      </c>
      <c r="L568" s="12" t="s">
        <v>117</v>
      </c>
      <c r="M568" s="13" t="s">
        <v>173</v>
      </c>
    </row>
    <row r="569" spans="1:13" hidden="1" x14ac:dyDescent="0.25">
      <c r="A569" s="1" t="s">
        <v>2047</v>
      </c>
      <c r="B569" s="2" t="s">
        <v>2048</v>
      </c>
      <c r="C569" s="3">
        <v>43895.418240740699</v>
      </c>
      <c r="D569" s="4" t="s">
        <v>2049</v>
      </c>
      <c r="E569" s="5" t="s">
        <v>2046</v>
      </c>
      <c r="F569" s="6" t="s">
        <v>27</v>
      </c>
      <c r="G569" s="7" t="s">
        <v>18</v>
      </c>
      <c r="H569" s="8" t="s">
        <v>19</v>
      </c>
      <c r="I569" s="9" t="s">
        <v>19</v>
      </c>
      <c r="J569" s="10" t="s">
        <v>1983</v>
      </c>
      <c r="K569" s="11" t="s">
        <v>1983</v>
      </c>
      <c r="L569" s="12" t="s">
        <v>117</v>
      </c>
      <c r="M569" s="13" t="s">
        <v>173</v>
      </c>
    </row>
    <row r="570" spans="1:13" x14ac:dyDescent="0.25">
      <c r="A570" s="1" t="s">
        <v>2165</v>
      </c>
      <c r="B570" s="2" t="s">
        <v>2166</v>
      </c>
      <c r="C570" s="3">
        <v>43962.696585648097</v>
      </c>
      <c r="D570" s="4" t="s">
        <v>2167</v>
      </c>
      <c r="E570" s="5" t="s">
        <v>2168</v>
      </c>
      <c r="F570" s="6" t="s">
        <v>17</v>
      </c>
      <c r="G570" s="7" t="s">
        <v>19</v>
      </c>
      <c r="H570" s="8" t="s">
        <v>19</v>
      </c>
      <c r="I570" s="9" t="s">
        <v>80</v>
      </c>
      <c r="J570" s="10" t="s">
        <v>2155</v>
      </c>
      <c r="K570" s="11" t="s">
        <v>2155</v>
      </c>
      <c r="L570" s="12" t="s">
        <v>21</v>
      </c>
      <c r="M570" s="13" t="s">
        <v>22</v>
      </c>
    </row>
    <row r="571" spans="1:13" hidden="1" x14ac:dyDescent="0.25">
      <c r="A571" s="1" t="s">
        <v>2050</v>
      </c>
      <c r="B571" s="2" t="s">
        <v>2051</v>
      </c>
      <c r="C571" s="3">
        <v>43496.461226851898</v>
      </c>
      <c r="D571" s="4" t="s">
        <v>2052</v>
      </c>
      <c r="E571" s="5" t="s">
        <v>2053</v>
      </c>
      <c r="F571" s="6" t="s">
        <v>17</v>
      </c>
      <c r="G571" s="7" t="s">
        <v>89</v>
      </c>
      <c r="H571" s="8" t="s">
        <v>19</v>
      </c>
      <c r="I571" s="9" t="s">
        <v>19</v>
      </c>
      <c r="J571" s="10" t="s">
        <v>2054</v>
      </c>
      <c r="K571" s="11" t="s">
        <v>2055</v>
      </c>
      <c r="L571" s="12" t="s">
        <v>654</v>
      </c>
      <c r="M571" s="13" t="s">
        <v>105</v>
      </c>
    </row>
    <row r="572" spans="1:13" hidden="1" x14ac:dyDescent="0.25">
      <c r="A572" s="1" t="s">
        <v>2071</v>
      </c>
      <c r="B572" s="2" t="s">
        <v>2072</v>
      </c>
      <c r="C572" s="3">
        <v>43706.471122685201</v>
      </c>
      <c r="D572" s="4" t="s">
        <v>2073</v>
      </c>
      <c r="E572" s="5" t="s">
        <v>2074</v>
      </c>
      <c r="F572" s="6" t="s">
        <v>17</v>
      </c>
      <c r="G572" s="7" t="s">
        <v>285</v>
      </c>
      <c r="H572" s="8" t="s">
        <v>19</v>
      </c>
      <c r="I572" s="9" t="s">
        <v>19</v>
      </c>
      <c r="J572" s="10" t="s">
        <v>2070</v>
      </c>
      <c r="K572" s="11" t="s">
        <v>2070</v>
      </c>
      <c r="L572" s="12" t="s">
        <v>30</v>
      </c>
      <c r="M572" s="13" t="s">
        <v>22</v>
      </c>
    </row>
    <row r="573" spans="1:13" hidden="1" x14ac:dyDescent="0.25">
      <c r="A573" s="1" t="s">
        <v>2075</v>
      </c>
      <c r="B573" s="2" t="s">
        <v>2076</v>
      </c>
      <c r="C573" s="3">
        <v>43706.471122685201</v>
      </c>
      <c r="D573" s="4" t="s">
        <v>2077</v>
      </c>
      <c r="E573" s="5" t="s">
        <v>2078</v>
      </c>
      <c r="F573" s="6" t="s">
        <v>17</v>
      </c>
      <c r="G573" s="7" t="s">
        <v>155</v>
      </c>
      <c r="H573" s="8" t="s">
        <v>19</v>
      </c>
      <c r="I573" s="9" t="s">
        <v>19</v>
      </c>
      <c r="J573" s="10" t="s">
        <v>2070</v>
      </c>
      <c r="K573" s="11" t="s">
        <v>2070</v>
      </c>
      <c r="L573" s="12" t="s">
        <v>30</v>
      </c>
      <c r="M573" s="13" t="s">
        <v>22</v>
      </c>
    </row>
    <row r="574" spans="1:13" hidden="1" x14ac:dyDescent="0.25">
      <c r="A574" s="1" t="s">
        <v>2079</v>
      </c>
      <c r="B574" s="2" t="s">
        <v>2080</v>
      </c>
      <c r="C574" s="3">
        <v>43706.471122685201</v>
      </c>
      <c r="D574" s="4" t="s">
        <v>2081</v>
      </c>
      <c r="E574" s="5" t="s">
        <v>2082</v>
      </c>
      <c r="F574" s="6" t="s">
        <v>17</v>
      </c>
      <c r="G574" s="7" t="s">
        <v>155</v>
      </c>
      <c r="H574" s="8" t="s">
        <v>19</v>
      </c>
      <c r="I574" s="9" t="s">
        <v>19</v>
      </c>
      <c r="J574" s="10" t="s">
        <v>2070</v>
      </c>
      <c r="K574" s="11" t="s">
        <v>2070</v>
      </c>
      <c r="L574" s="12" t="s">
        <v>46</v>
      </c>
      <c r="M574" s="13" t="s">
        <v>22</v>
      </c>
    </row>
    <row r="575" spans="1:13" hidden="1" x14ac:dyDescent="0.25">
      <c r="A575" s="1" t="s">
        <v>2083</v>
      </c>
      <c r="B575" s="2" t="s">
        <v>2084</v>
      </c>
      <c r="C575" s="3">
        <v>43706.471122685201</v>
      </c>
      <c r="D575" s="4" t="s">
        <v>2085</v>
      </c>
      <c r="E575" s="5" t="s">
        <v>2086</v>
      </c>
      <c r="F575" s="6" t="s">
        <v>17</v>
      </c>
      <c r="G575" s="7" t="s">
        <v>285</v>
      </c>
      <c r="H575" s="8" t="s">
        <v>19</v>
      </c>
      <c r="I575" s="9" t="s">
        <v>19</v>
      </c>
      <c r="J575" s="10" t="s">
        <v>2070</v>
      </c>
      <c r="K575" s="11" t="s">
        <v>2070</v>
      </c>
      <c r="L575" s="12" t="s">
        <v>46</v>
      </c>
      <c r="M575" s="13" t="s">
        <v>22</v>
      </c>
    </row>
    <row r="576" spans="1:13" hidden="1" x14ac:dyDescent="0.25">
      <c r="A576" s="1" t="s">
        <v>2106</v>
      </c>
      <c r="B576" s="2" t="s">
        <v>2107</v>
      </c>
      <c r="C576" s="3">
        <v>43584.506493055596</v>
      </c>
      <c r="D576" s="4" t="s">
        <v>2108</v>
      </c>
      <c r="E576" s="5" t="s">
        <v>2109</v>
      </c>
      <c r="F576" s="6" t="s">
        <v>17</v>
      </c>
      <c r="G576" s="7" t="s">
        <v>140</v>
      </c>
      <c r="H576" s="8" t="s">
        <v>294</v>
      </c>
      <c r="I576" s="9" t="s">
        <v>19</v>
      </c>
      <c r="J576" s="10" t="s">
        <v>2110</v>
      </c>
      <c r="K576" s="11" t="s">
        <v>2110</v>
      </c>
      <c r="L576" s="12" t="s">
        <v>21</v>
      </c>
      <c r="M576" s="13" t="s">
        <v>22</v>
      </c>
    </row>
    <row r="577" spans="1:13" x14ac:dyDescent="0.25">
      <c r="A577" s="1" t="s">
        <v>2188</v>
      </c>
      <c r="B577" s="2" t="s">
        <v>2189</v>
      </c>
      <c r="C577" s="3">
        <v>43949.481446759302</v>
      </c>
      <c r="D577" s="4" t="s">
        <v>2190</v>
      </c>
      <c r="E577" s="5" t="s">
        <v>2191</v>
      </c>
      <c r="F577" s="6" t="s">
        <v>27</v>
      </c>
      <c r="G577" s="7" t="s">
        <v>19</v>
      </c>
      <c r="H577" s="8" t="s">
        <v>19</v>
      </c>
      <c r="I577" s="9" t="s">
        <v>80</v>
      </c>
      <c r="J577" s="10" t="s">
        <v>2155</v>
      </c>
      <c r="K577" s="11" t="s">
        <v>2155</v>
      </c>
      <c r="L577" s="12" t="s">
        <v>46</v>
      </c>
      <c r="M577" s="13" t="s">
        <v>22</v>
      </c>
    </row>
    <row r="578" spans="1:13" x14ac:dyDescent="0.25">
      <c r="A578" s="1" t="s">
        <v>2192</v>
      </c>
      <c r="B578" s="2" t="s">
        <v>2193</v>
      </c>
      <c r="C578" s="3">
        <v>43949.482164351903</v>
      </c>
      <c r="D578" s="4" t="s">
        <v>2194</v>
      </c>
      <c r="E578" s="5" t="s">
        <v>2195</v>
      </c>
      <c r="F578" s="6" t="s">
        <v>27</v>
      </c>
      <c r="G578" s="7" t="s">
        <v>19</v>
      </c>
      <c r="H578" s="8" t="s">
        <v>19</v>
      </c>
      <c r="I578" s="9" t="s">
        <v>28</v>
      </c>
      <c r="J578" s="10" t="s">
        <v>2155</v>
      </c>
      <c r="K578" s="11" t="s">
        <v>2155</v>
      </c>
      <c r="L578" s="12" t="s">
        <v>46</v>
      </c>
      <c r="M578" s="13" t="s">
        <v>22</v>
      </c>
    </row>
    <row r="579" spans="1:13" x14ac:dyDescent="0.25">
      <c r="A579" s="1" t="s">
        <v>2196</v>
      </c>
      <c r="B579" s="2" t="s">
        <v>2197</v>
      </c>
      <c r="C579" s="3">
        <v>43950.433194444398</v>
      </c>
      <c r="D579" s="4" t="s">
        <v>2198</v>
      </c>
      <c r="E579" s="5" t="s">
        <v>2199</v>
      </c>
      <c r="F579" s="6" t="s">
        <v>27</v>
      </c>
      <c r="G579" s="7" t="s">
        <v>19</v>
      </c>
      <c r="H579" s="8" t="s">
        <v>19</v>
      </c>
      <c r="I579" s="9" t="s">
        <v>80</v>
      </c>
      <c r="J579" s="10" t="s">
        <v>2155</v>
      </c>
      <c r="K579" s="11" t="s">
        <v>2155</v>
      </c>
      <c r="L579" s="12" t="s">
        <v>46</v>
      </c>
      <c r="M579" s="13" t="s">
        <v>22</v>
      </c>
    </row>
    <row r="580" spans="1:13" x14ac:dyDescent="0.25">
      <c r="A580" s="1" t="s">
        <v>2200</v>
      </c>
      <c r="B580" s="2" t="s">
        <v>2201</v>
      </c>
      <c r="C580" s="3">
        <v>43949.482557870397</v>
      </c>
      <c r="D580" s="4" t="s">
        <v>2202</v>
      </c>
      <c r="E580" s="5" t="s">
        <v>2203</v>
      </c>
      <c r="F580" s="6" t="s">
        <v>27</v>
      </c>
      <c r="G580" s="7" t="s">
        <v>19</v>
      </c>
      <c r="H580" s="8" t="s">
        <v>19</v>
      </c>
      <c r="I580" s="9" t="s">
        <v>28</v>
      </c>
      <c r="J580" s="10" t="s">
        <v>2155</v>
      </c>
      <c r="K580" s="11" t="s">
        <v>2155</v>
      </c>
      <c r="L580" s="12" t="s">
        <v>46</v>
      </c>
      <c r="M580" s="13" t="s">
        <v>22</v>
      </c>
    </row>
    <row r="581" spans="1:13" hidden="1" x14ac:dyDescent="0.25">
      <c r="A581" s="1" t="s">
        <v>2111</v>
      </c>
      <c r="B581" s="2" t="s">
        <v>2112</v>
      </c>
      <c r="C581" s="3">
        <v>43584.506608796299</v>
      </c>
      <c r="D581" s="4" t="s">
        <v>2113</v>
      </c>
      <c r="E581" s="5" t="s">
        <v>625</v>
      </c>
      <c r="F581" s="6" t="s">
        <v>17</v>
      </c>
      <c r="G581" s="7" t="s">
        <v>140</v>
      </c>
      <c r="H581" s="8" t="s">
        <v>141</v>
      </c>
      <c r="I581" s="9" t="s">
        <v>19</v>
      </c>
      <c r="J581" s="10" t="s">
        <v>2110</v>
      </c>
      <c r="K581" s="11" t="s">
        <v>2110</v>
      </c>
      <c r="L581" s="12" t="s">
        <v>21</v>
      </c>
      <c r="M581" s="13" t="s">
        <v>22</v>
      </c>
    </row>
    <row r="582" spans="1:13" hidden="1" x14ac:dyDescent="0.25">
      <c r="A582" s="1" t="s">
        <v>2114</v>
      </c>
      <c r="B582" s="2" t="s">
        <v>2115</v>
      </c>
      <c r="C582" s="3">
        <v>43539.455891203703</v>
      </c>
      <c r="D582" s="4" t="s">
        <v>2116</v>
      </c>
      <c r="E582" s="5" t="s">
        <v>2117</v>
      </c>
      <c r="F582" s="6" t="s">
        <v>17</v>
      </c>
      <c r="G582" s="7" t="s">
        <v>235</v>
      </c>
      <c r="H582" s="8" t="s">
        <v>19</v>
      </c>
      <c r="I582" s="9" t="s">
        <v>19</v>
      </c>
      <c r="J582" s="10" t="s">
        <v>2110</v>
      </c>
      <c r="K582" s="11" t="s">
        <v>2110</v>
      </c>
      <c r="L582" s="12" t="s">
        <v>21</v>
      </c>
      <c r="M582" s="13" t="s">
        <v>22</v>
      </c>
    </row>
    <row r="583" spans="1:13" hidden="1" x14ac:dyDescent="0.25">
      <c r="A583" s="1" t="s">
        <v>2118</v>
      </c>
      <c r="B583" s="2" t="s">
        <v>2119</v>
      </c>
      <c r="C583" s="3">
        <v>43539.455891203703</v>
      </c>
      <c r="D583" s="4" t="s">
        <v>2120</v>
      </c>
      <c r="E583" s="5" t="s">
        <v>2121</v>
      </c>
      <c r="F583" s="6" t="s">
        <v>17</v>
      </c>
      <c r="G583" s="7" t="s">
        <v>235</v>
      </c>
      <c r="H583" s="8" t="s">
        <v>19</v>
      </c>
      <c r="I583" s="9" t="s">
        <v>19</v>
      </c>
      <c r="J583" s="10" t="s">
        <v>2110</v>
      </c>
      <c r="K583" s="11" t="s">
        <v>2110</v>
      </c>
      <c r="L583" s="12" t="s">
        <v>21</v>
      </c>
      <c r="M583" s="13" t="s">
        <v>105</v>
      </c>
    </row>
    <row r="584" spans="1:13" hidden="1" x14ac:dyDescent="0.25">
      <c r="A584" s="1" t="s">
        <v>2122</v>
      </c>
      <c r="B584" s="2" t="s">
        <v>2123</v>
      </c>
      <c r="C584" s="3">
        <v>43291.488807870403</v>
      </c>
      <c r="D584" s="4" t="s">
        <v>2124</v>
      </c>
      <c r="E584" s="5" t="s">
        <v>2125</v>
      </c>
      <c r="F584" s="6" t="s">
        <v>17</v>
      </c>
      <c r="G584" s="7" t="s">
        <v>235</v>
      </c>
      <c r="H584" s="8" t="s">
        <v>19</v>
      </c>
      <c r="I584" s="9" t="s">
        <v>19</v>
      </c>
      <c r="J584" s="10" t="s">
        <v>2110</v>
      </c>
      <c r="K584" s="11" t="s">
        <v>2110</v>
      </c>
      <c r="L584" s="12" t="s">
        <v>654</v>
      </c>
      <c r="M584" s="13" t="s">
        <v>22</v>
      </c>
    </row>
    <row r="585" spans="1:13" hidden="1" x14ac:dyDescent="0.25">
      <c r="A585" s="1" t="s">
        <v>2126</v>
      </c>
      <c r="B585" s="2" t="s">
        <v>2127</v>
      </c>
      <c r="C585" s="3">
        <v>43292.447268518503</v>
      </c>
      <c r="D585" s="4" t="s">
        <v>2128</v>
      </c>
      <c r="E585" s="5" t="s">
        <v>234</v>
      </c>
      <c r="F585" s="6" t="s">
        <v>17</v>
      </c>
      <c r="G585" s="7" t="s">
        <v>235</v>
      </c>
      <c r="H585" s="8" t="s">
        <v>19</v>
      </c>
      <c r="I585" s="9" t="s">
        <v>19</v>
      </c>
      <c r="J585" s="10" t="s">
        <v>2110</v>
      </c>
      <c r="K585" s="11" t="s">
        <v>2110</v>
      </c>
      <c r="L585" s="12" t="s">
        <v>654</v>
      </c>
      <c r="M585" s="13" t="s">
        <v>22</v>
      </c>
    </row>
    <row r="586" spans="1:13" x14ac:dyDescent="0.25">
      <c r="A586" s="1" t="s">
        <v>2221</v>
      </c>
      <c r="B586" s="2" t="s">
        <v>2222</v>
      </c>
      <c r="C586" s="3">
        <v>43865.4519560185</v>
      </c>
      <c r="D586" s="4" t="s">
        <v>2223</v>
      </c>
      <c r="E586" s="5" t="s">
        <v>404</v>
      </c>
      <c r="F586" s="6" t="s">
        <v>27</v>
      </c>
      <c r="G586" s="7" t="s">
        <v>19</v>
      </c>
      <c r="H586" s="8" t="s">
        <v>19</v>
      </c>
      <c r="I586" s="9" t="s">
        <v>28</v>
      </c>
      <c r="J586" s="10" t="s">
        <v>2208</v>
      </c>
      <c r="K586" s="11" t="s">
        <v>2208</v>
      </c>
      <c r="L586" s="12" t="s">
        <v>111</v>
      </c>
      <c r="M586" s="13" t="s">
        <v>22</v>
      </c>
    </row>
    <row r="587" spans="1:13" hidden="1" x14ac:dyDescent="0.25">
      <c r="A587" s="1" t="s">
        <v>2129</v>
      </c>
      <c r="B587" s="2" t="s">
        <v>2130</v>
      </c>
      <c r="C587" s="3">
        <v>43949.477384259299</v>
      </c>
      <c r="D587" s="4" t="s">
        <v>2131</v>
      </c>
      <c r="E587" s="5" t="s">
        <v>2132</v>
      </c>
      <c r="F587" s="6" t="s">
        <v>17</v>
      </c>
      <c r="G587" s="7" t="s">
        <v>140</v>
      </c>
      <c r="H587" s="8" t="s">
        <v>300</v>
      </c>
      <c r="I587" s="9" t="s">
        <v>19</v>
      </c>
      <c r="J587" s="10" t="s">
        <v>2110</v>
      </c>
      <c r="K587" s="11" t="s">
        <v>2110</v>
      </c>
      <c r="L587" s="12" t="s">
        <v>379</v>
      </c>
      <c r="M587" s="13" t="s">
        <v>105</v>
      </c>
    </row>
    <row r="588" spans="1:13" hidden="1" x14ac:dyDescent="0.25">
      <c r="A588" s="1" t="s">
        <v>2133</v>
      </c>
      <c r="B588" s="2" t="s">
        <v>2134</v>
      </c>
      <c r="C588" s="3">
        <v>43990.513344907398</v>
      </c>
      <c r="D588" s="4" t="s">
        <v>2135</v>
      </c>
      <c r="E588" s="5" t="s">
        <v>2136</v>
      </c>
      <c r="F588" s="6" t="s">
        <v>17</v>
      </c>
      <c r="G588" s="7" t="s">
        <v>253</v>
      </c>
      <c r="H588" s="8" t="s">
        <v>19</v>
      </c>
      <c r="I588" s="9" t="s">
        <v>19</v>
      </c>
      <c r="J588" s="10" t="s">
        <v>2110</v>
      </c>
      <c r="K588" s="11" t="s">
        <v>2110</v>
      </c>
      <c r="L588" s="12" t="s">
        <v>46</v>
      </c>
      <c r="M588" s="13" t="s">
        <v>22</v>
      </c>
    </row>
    <row r="589" spans="1:13" hidden="1" x14ac:dyDescent="0.25">
      <c r="A589" s="1" t="s">
        <v>2137</v>
      </c>
      <c r="B589" s="2" t="s">
        <v>2138</v>
      </c>
      <c r="C589" s="3">
        <v>43917.748900462997</v>
      </c>
      <c r="D589" s="4" t="s">
        <v>2139</v>
      </c>
      <c r="E589" s="5" t="s">
        <v>856</v>
      </c>
      <c r="F589" s="6" t="s">
        <v>17</v>
      </c>
      <c r="G589" s="7" t="s">
        <v>253</v>
      </c>
      <c r="H589" s="8" t="s">
        <v>19</v>
      </c>
      <c r="I589" s="9" t="s">
        <v>19</v>
      </c>
      <c r="J589" s="10" t="s">
        <v>2110</v>
      </c>
      <c r="K589" s="11" t="s">
        <v>2110</v>
      </c>
      <c r="L589" s="12" t="s">
        <v>46</v>
      </c>
      <c r="M589" s="13" t="s">
        <v>22</v>
      </c>
    </row>
    <row r="590" spans="1:13" hidden="1" x14ac:dyDescent="0.25">
      <c r="A590" s="1" t="s">
        <v>2140</v>
      </c>
      <c r="B590" s="2" t="s">
        <v>2141</v>
      </c>
      <c r="C590" s="3">
        <v>43853.415439814802</v>
      </c>
      <c r="D590" s="4" t="s">
        <v>2142</v>
      </c>
      <c r="E590" s="5" t="s">
        <v>2143</v>
      </c>
      <c r="F590" s="6" t="s">
        <v>17</v>
      </c>
      <c r="G590" s="7" t="s">
        <v>64</v>
      </c>
      <c r="H590" s="8" t="s">
        <v>65</v>
      </c>
      <c r="I590" s="9" t="s">
        <v>19</v>
      </c>
      <c r="J590" s="10" t="s">
        <v>2144</v>
      </c>
      <c r="K590" s="11" t="s">
        <v>1410</v>
      </c>
      <c r="L590" s="12" t="s">
        <v>38</v>
      </c>
      <c r="M590" s="13" t="s">
        <v>22</v>
      </c>
    </row>
    <row r="591" spans="1:13" hidden="1" x14ac:dyDescent="0.25">
      <c r="A591" s="1" t="s">
        <v>2145</v>
      </c>
      <c r="B591" s="2" t="s">
        <v>2146</v>
      </c>
      <c r="C591" s="3">
        <v>44055.659837963001</v>
      </c>
      <c r="D591" s="4" t="s">
        <v>2147</v>
      </c>
      <c r="E591" s="5" t="s">
        <v>2148</v>
      </c>
      <c r="F591" s="6" t="s">
        <v>17</v>
      </c>
      <c r="G591" s="7" t="s">
        <v>89</v>
      </c>
      <c r="H591" s="8" t="s">
        <v>19</v>
      </c>
      <c r="I591" s="9" t="s">
        <v>19</v>
      </c>
      <c r="J591" s="10" t="s">
        <v>2149</v>
      </c>
      <c r="K591" s="11" t="s">
        <v>2150</v>
      </c>
      <c r="L591" s="12" t="s">
        <v>654</v>
      </c>
      <c r="M591" s="13" t="s">
        <v>105</v>
      </c>
    </row>
    <row r="592" spans="1:13" x14ac:dyDescent="0.25">
      <c r="A592" s="1" t="s">
        <v>2243</v>
      </c>
      <c r="B592" s="2" t="s">
        <v>2244</v>
      </c>
      <c r="C592" s="3">
        <v>43586.499675925901</v>
      </c>
      <c r="D592" s="4" t="s">
        <v>2245</v>
      </c>
      <c r="E592" s="5" t="s">
        <v>2246</v>
      </c>
      <c r="F592" s="6" t="s">
        <v>27</v>
      </c>
      <c r="G592" s="7" t="s">
        <v>19</v>
      </c>
      <c r="H592" s="8" t="s">
        <v>19</v>
      </c>
      <c r="I592" s="9" t="s">
        <v>28</v>
      </c>
      <c r="J592" s="10" t="s">
        <v>2235</v>
      </c>
      <c r="K592" s="11" t="s">
        <v>2235</v>
      </c>
      <c r="L592" s="12" t="s">
        <v>38</v>
      </c>
      <c r="M592" s="13" t="s">
        <v>22</v>
      </c>
    </row>
    <row r="593" spans="1:13" x14ac:dyDescent="0.25">
      <c r="A593" s="1" t="s">
        <v>2247</v>
      </c>
      <c r="B593" s="2" t="s">
        <v>2248</v>
      </c>
      <c r="C593" s="3">
        <v>43586.499675925901</v>
      </c>
      <c r="D593" s="4" t="s">
        <v>2249</v>
      </c>
      <c r="E593" s="5" t="s">
        <v>2250</v>
      </c>
      <c r="F593" s="6" t="s">
        <v>27</v>
      </c>
      <c r="G593" s="7" t="s">
        <v>19</v>
      </c>
      <c r="H593" s="8" t="s">
        <v>19</v>
      </c>
      <c r="I593" s="9" t="s">
        <v>28</v>
      </c>
      <c r="J593" s="10" t="s">
        <v>2235</v>
      </c>
      <c r="K593" s="11" t="s">
        <v>2235</v>
      </c>
      <c r="L593" s="12" t="s">
        <v>38</v>
      </c>
      <c r="M593" s="13" t="s">
        <v>22</v>
      </c>
    </row>
    <row r="594" spans="1:13" hidden="1" x14ac:dyDescent="0.25">
      <c r="A594" s="1" t="s">
        <v>2151</v>
      </c>
      <c r="B594" s="2" t="s">
        <v>2152</v>
      </c>
      <c r="C594" s="3">
        <v>43913.667291666701</v>
      </c>
      <c r="D594" s="4" t="s">
        <v>2153</v>
      </c>
      <c r="E594" s="5" t="s">
        <v>2154</v>
      </c>
      <c r="F594" s="6" t="s">
        <v>17</v>
      </c>
      <c r="G594" s="7" t="s">
        <v>18</v>
      </c>
      <c r="H594" s="8" t="s">
        <v>19</v>
      </c>
      <c r="I594" s="9" t="s">
        <v>19</v>
      </c>
      <c r="J594" s="10" t="s">
        <v>2155</v>
      </c>
      <c r="K594" s="11" t="s">
        <v>2155</v>
      </c>
      <c r="L594" s="12" t="s">
        <v>21</v>
      </c>
      <c r="M594" s="13" t="s">
        <v>22</v>
      </c>
    </row>
    <row r="595" spans="1:13" hidden="1" x14ac:dyDescent="0.25">
      <c r="A595" s="1" t="s">
        <v>2156</v>
      </c>
      <c r="B595" s="2" t="s">
        <v>2157</v>
      </c>
      <c r="C595" s="3">
        <v>43963.419641203698</v>
      </c>
      <c r="D595" s="4" t="s">
        <v>2158</v>
      </c>
      <c r="E595" s="5" t="s">
        <v>257</v>
      </c>
      <c r="F595" s="6" t="s">
        <v>17</v>
      </c>
      <c r="G595" s="7" t="s">
        <v>155</v>
      </c>
      <c r="H595" s="8" t="s">
        <v>19</v>
      </c>
      <c r="I595" s="9" t="s">
        <v>19</v>
      </c>
      <c r="J595" s="10" t="s">
        <v>2155</v>
      </c>
      <c r="K595" s="11" t="s">
        <v>2155</v>
      </c>
      <c r="L595" s="12" t="s">
        <v>21</v>
      </c>
      <c r="M595" s="13" t="s">
        <v>22</v>
      </c>
    </row>
    <row r="596" spans="1:13" hidden="1" x14ac:dyDescent="0.25">
      <c r="A596" s="1" t="s">
        <v>2159</v>
      </c>
      <c r="B596" s="2" t="s">
        <v>2160</v>
      </c>
      <c r="C596" s="3">
        <v>43963.432141203702</v>
      </c>
      <c r="D596" s="4" t="s">
        <v>2161</v>
      </c>
      <c r="E596" s="5" t="s">
        <v>289</v>
      </c>
      <c r="F596" s="6" t="s">
        <v>17</v>
      </c>
      <c r="G596" s="7" t="s">
        <v>155</v>
      </c>
      <c r="H596" s="8" t="s">
        <v>19</v>
      </c>
      <c r="I596" s="9" t="s">
        <v>19</v>
      </c>
      <c r="J596" s="10" t="s">
        <v>2155</v>
      </c>
      <c r="K596" s="11" t="s">
        <v>2155</v>
      </c>
      <c r="L596" s="12" t="s">
        <v>21</v>
      </c>
      <c r="M596" s="13" t="s">
        <v>22</v>
      </c>
    </row>
    <row r="597" spans="1:13" x14ac:dyDescent="0.25">
      <c r="A597" s="1" t="s">
        <v>2262</v>
      </c>
      <c r="B597" s="2" t="s">
        <v>2263</v>
      </c>
      <c r="C597" s="3">
        <v>43586.499675925901</v>
      </c>
      <c r="D597" s="4" t="s">
        <v>2264</v>
      </c>
      <c r="E597" s="5" t="s">
        <v>2246</v>
      </c>
      <c r="F597" s="6" t="s">
        <v>98</v>
      </c>
      <c r="G597" s="7" t="s">
        <v>19</v>
      </c>
      <c r="H597" s="8" t="s">
        <v>19</v>
      </c>
      <c r="I597" s="9" t="s">
        <v>28</v>
      </c>
      <c r="J597" s="10" t="s">
        <v>2235</v>
      </c>
      <c r="K597" s="11" t="s">
        <v>2235</v>
      </c>
      <c r="L597" s="12" t="s">
        <v>104</v>
      </c>
      <c r="M597" s="13" t="s">
        <v>22</v>
      </c>
    </row>
    <row r="598" spans="1:13" x14ac:dyDescent="0.25">
      <c r="A598" s="1" t="s">
        <v>2265</v>
      </c>
      <c r="B598" s="2" t="s">
        <v>2266</v>
      </c>
      <c r="C598" s="3">
        <v>43586.499675925901</v>
      </c>
      <c r="D598" s="4" t="s">
        <v>2267</v>
      </c>
      <c r="E598" s="5" t="s">
        <v>2250</v>
      </c>
      <c r="F598" s="6" t="s">
        <v>98</v>
      </c>
      <c r="G598" s="7" t="s">
        <v>19</v>
      </c>
      <c r="H598" s="8" t="s">
        <v>19</v>
      </c>
      <c r="I598" s="9" t="s">
        <v>28</v>
      </c>
      <c r="J598" s="10" t="s">
        <v>2235</v>
      </c>
      <c r="K598" s="11" t="s">
        <v>2235</v>
      </c>
      <c r="L598" s="12" t="s">
        <v>104</v>
      </c>
      <c r="M598" s="13" t="s">
        <v>22</v>
      </c>
    </row>
    <row r="599" spans="1:13" hidden="1" x14ac:dyDescent="0.25">
      <c r="A599" s="1" t="s">
        <v>2162</v>
      </c>
      <c r="B599" s="2" t="s">
        <v>2163</v>
      </c>
      <c r="C599" s="3">
        <v>43969.386527777802</v>
      </c>
      <c r="D599" s="4" t="s">
        <v>2164</v>
      </c>
      <c r="E599" s="5" t="s">
        <v>284</v>
      </c>
      <c r="F599" s="6" t="s">
        <v>17</v>
      </c>
      <c r="G599" s="7" t="s">
        <v>285</v>
      </c>
      <c r="H599" s="8" t="s">
        <v>19</v>
      </c>
      <c r="I599" s="9" t="s">
        <v>19</v>
      </c>
      <c r="J599" s="10" t="s">
        <v>2155</v>
      </c>
      <c r="K599" s="11" t="s">
        <v>2155</v>
      </c>
      <c r="L599" s="12" t="s">
        <v>21</v>
      </c>
      <c r="M599" s="13" t="s">
        <v>22</v>
      </c>
    </row>
    <row r="600" spans="1:13" hidden="1" x14ac:dyDescent="0.25">
      <c r="A600" s="1" t="s">
        <v>2169</v>
      </c>
      <c r="B600" s="2" t="s">
        <v>2170</v>
      </c>
      <c r="C600" s="3">
        <v>43917.742129629602</v>
      </c>
      <c r="D600" s="4" t="s">
        <v>2171</v>
      </c>
      <c r="E600" s="5" t="s">
        <v>277</v>
      </c>
      <c r="F600" s="6" t="s">
        <v>17</v>
      </c>
      <c r="G600" s="7" t="s">
        <v>110</v>
      </c>
      <c r="H600" s="8" t="s">
        <v>19</v>
      </c>
      <c r="I600" s="9" t="s">
        <v>19</v>
      </c>
      <c r="J600" s="10" t="s">
        <v>2155</v>
      </c>
      <c r="K600" s="11" t="s">
        <v>2155</v>
      </c>
      <c r="L600" s="12" t="s">
        <v>21</v>
      </c>
      <c r="M600" s="13" t="s">
        <v>22</v>
      </c>
    </row>
    <row r="601" spans="1:13" hidden="1" x14ac:dyDescent="0.25">
      <c r="A601" s="1" t="s">
        <v>2172</v>
      </c>
      <c r="B601" s="2" t="s">
        <v>2173</v>
      </c>
      <c r="C601" s="3">
        <v>43969.386527777802</v>
      </c>
      <c r="D601" s="4" t="s">
        <v>2174</v>
      </c>
      <c r="E601" s="5" t="s">
        <v>567</v>
      </c>
      <c r="F601" s="6" t="s">
        <v>17</v>
      </c>
      <c r="G601" s="7" t="s">
        <v>285</v>
      </c>
      <c r="H601" s="8" t="s">
        <v>19</v>
      </c>
      <c r="I601" s="9" t="s">
        <v>19</v>
      </c>
      <c r="J601" s="10" t="s">
        <v>2155</v>
      </c>
      <c r="K601" s="11" t="s">
        <v>2155</v>
      </c>
      <c r="L601" s="12" t="s">
        <v>21</v>
      </c>
      <c r="M601" s="13" t="s">
        <v>22</v>
      </c>
    </row>
    <row r="602" spans="1:13" hidden="1" x14ac:dyDescent="0.25">
      <c r="A602" s="1" t="s">
        <v>2175</v>
      </c>
      <c r="B602" s="2" t="s">
        <v>2176</v>
      </c>
      <c r="C602" s="3">
        <v>43913.667291666701</v>
      </c>
      <c r="D602" s="4" t="s">
        <v>2177</v>
      </c>
      <c r="E602" s="5" t="s">
        <v>16</v>
      </c>
      <c r="F602" s="6" t="s">
        <v>17</v>
      </c>
      <c r="G602" s="7" t="s">
        <v>18</v>
      </c>
      <c r="H602" s="8" t="s">
        <v>19</v>
      </c>
      <c r="I602" s="9" t="s">
        <v>19</v>
      </c>
      <c r="J602" s="10" t="s">
        <v>2155</v>
      </c>
      <c r="K602" s="11" t="s">
        <v>2155</v>
      </c>
      <c r="L602" s="12" t="s">
        <v>21</v>
      </c>
      <c r="M602" s="13" t="s">
        <v>22</v>
      </c>
    </row>
    <row r="603" spans="1:13" hidden="1" x14ac:dyDescent="0.25">
      <c r="A603" s="1" t="s">
        <v>2178</v>
      </c>
      <c r="B603" s="2" t="s">
        <v>2179</v>
      </c>
      <c r="C603" s="3">
        <v>43913.667291666701</v>
      </c>
      <c r="D603" s="4" t="s">
        <v>2180</v>
      </c>
      <c r="E603" s="5" t="s">
        <v>16</v>
      </c>
      <c r="F603" s="6" t="s">
        <v>27</v>
      </c>
      <c r="G603" s="7" t="s">
        <v>18</v>
      </c>
      <c r="H603" s="8" t="s">
        <v>19</v>
      </c>
      <c r="I603" s="9" t="s">
        <v>19</v>
      </c>
      <c r="J603" s="10" t="s">
        <v>2155</v>
      </c>
      <c r="K603" s="11" t="s">
        <v>2155</v>
      </c>
      <c r="L603" s="12" t="s">
        <v>21</v>
      </c>
      <c r="M603" s="13" t="s">
        <v>105</v>
      </c>
    </row>
    <row r="604" spans="1:13" hidden="1" x14ac:dyDescent="0.25">
      <c r="A604" s="1" t="s">
        <v>2181</v>
      </c>
      <c r="B604" s="2" t="s">
        <v>2182</v>
      </c>
      <c r="C604" s="3">
        <v>44064.794872685197</v>
      </c>
      <c r="D604" s="4" t="s">
        <v>2183</v>
      </c>
      <c r="E604" s="5" t="s">
        <v>755</v>
      </c>
      <c r="F604" s="6" t="s">
        <v>17</v>
      </c>
      <c r="G604" s="7" t="s">
        <v>110</v>
      </c>
      <c r="H604" s="8" t="s">
        <v>19</v>
      </c>
      <c r="I604" s="9" t="s">
        <v>19</v>
      </c>
      <c r="J604" s="10" t="s">
        <v>2155</v>
      </c>
      <c r="K604" s="11" t="s">
        <v>2155</v>
      </c>
      <c r="L604" s="12" t="s">
        <v>117</v>
      </c>
      <c r="M604" s="13" t="s">
        <v>22</v>
      </c>
    </row>
    <row r="605" spans="1:13" hidden="1" x14ac:dyDescent="0.25">
      <c r="A605" s="1" t="s">
        <v>2184</v>
      </c>
      <c r="B605" s="2" t="s">
        <v>2185</v>
      </c>
      <c r="C605" s="3">
        <v>44064.7953472222</v>
      </c>
      <c r="D605" s="4" t="s">
        <v>2186</v>
      </c>
      <c r="E605" s="5" t="s">
        <v>2187</v>
      </c>
      <c r="F605" s="6" t="s">
        <v>17</v>
      </c>
      <c r="G605" s="7" t="s">
        <v>110</v>
      </c>
      <c r="H605" s="8" t="s">
        <v>19</v>
      </c>
      <c r="I605" s="9" t="s">
        <v>19</v>
      </c>
      <c r="J605" s="10" t="s">
        <v>2155</v>
      </c>
      <c r="K605" s="11" t="s">
        <v>2155</v>
      </c>
      <c r="L605" s="12" t="s">
        <v>117</v>
      </c>
      <c r="M605" s="13" t="s">
        <v>22</v>
      </c>
    </row>
    <row r="606" spans="1:13" hidden="1" x14ac:dyDescent="0.25">
      <c r="A606" s="1" t="s">
        <v>2204</v>
      </c>
      <c r="B606" s="2" t="s">
        <v>2205</v>
      </c>
      <c r="C606" s="3">
        <v>43969.386967592603</v>
      </c>
      <c r="D606" s="4" t="s">
        <v>2206</v>
      </c>
      <c r="E606" s="5" t="s">
        <v>2207</v>
      </c>
      <c r="F606" s="6" t="s">
        <v>17</v>
      </c>
      <c r="G606" s="7" t="s">
        <v>89</v>
      </c>
      <c r="H606" s="8" t="s">
        <v>19</v>
      </c>
      <c r="I606" s="9" t="s">
        <v>19</v>
      </c>
      <c r="J606" s="10" t="s">
        <v>2208</v>
      </c>
      <c r="K606" s="11" t="s">
        <v>2208</v>
      </c>
      <c r="L606" s="12" t="s">
        <v>21</v>
      </c>
      <c r="M606" s="13" t="s">
        <v>105</v>
      </c>
    </row>
    <row r="607" spans="1:13" hidden="1" x14ac:dyDescent="0.25">
      <c r="A607" s="1" t="s">
        <v>2209</v>
      </c>
      <c r="B607" s="2" t="s">
        <v>2210</v>
      </c>
      <c r="C607" s="3">
        <v>43969.386967592603</v>
      </c>
      <c r="D607" s="4" t="s">
        <v>2211</v>
      </c>
      <c r="E607" s="5" t="s">
        <v>88</v>
      </c>
      <c r="F607" s="6" t="s">
        <v>17</v>
      </c>
      <c r="G607" s="7" t="s">
        <v>89</v>
      </c>
      <c r="H607" s="8" t="s">
        <v>19</v>
      </c>
      <c r="I607" s="9" t="s">
        <v>19</v>
      </c>
      <c r="J607" s="10" t="s">
        <v>2208</v>
      </c>
      <c r="K607" s="11" t="s">
        <v>2208</v>
      </c>
      <c r="L607" s="12" t="s">
        <v>21</v>
      </c>
      <c r="M607" s="13" t="s">
        <v>22</v>
      </c>
    </row>
    <row r="608" spans="1:13" hidden="1" x14ac:dyDescent="0.25">
      <c r="A608" s="1" t="s">
        <v>2215</v>
      </c>
      <c r="B608" s="2" t="s">
        <v>2216</v>
      </c>
      <c r="C608" s="3">
        <v>43914.576527777797</v>
      </c>
      <c r="D608" s="4" t="s">
        <v>2217</v>
      </c>
      <c r="E608" s="5" t="s">
        <v>284</v>
      </c>
      <c r="F608" s="6" t="s">
        <v>17</v>
      </c>
      <c r="G608" s="7" t="s">
        <v>285</v>
      </c>
      <c r="H608" s="8" t="s">
        <v>19</v>
      </c>
      <c r="I608" s="9" t="s">
        <v>19</v>
      </c>
      <c r="J608" s="10" t="s">
        <v>2208</v>
      </c>
      <c r="K608" s="11" t="s">
        <v>2208</v>
      </c>
      <c r="L608" s="12" t="s">
        <v>21</v>
      </c>
      <c r="M608" s="13" t="s">
        <v>22</v>
      </c>
    </row>
    <row r="609" spans="1:13" hidden="1" x14ac:dyDescent="0.25">
      <c r="A609" s="1" t="s">
        <v>2218</v>
      </c>
      <c r="B609" s="2" t="s">
        <v>2219</v>
      </c>
      <c r="C609" s="3">
        <v>43914.576527777797</v>
      </c>
      <c r="D609" s="4" t="s">
        <v>2220</v>
      </c>
      <c r="E609" s="5" t="s">
        <v>284</v>
      </c>
      <c r="F609" s="6" t="s">
        <v>27</v>
      </c>
      <c r="G609" s="7" t="s">
        <v>285</v>
      </c>
      <c r="H609" s="8" t="s">
        <v>19</v>
      </c>
      <c r="I609" s="9" t="s">
        <v>19</v>
      </c>
      <c r="J609" s="10" t="s">
        <v>2208</v>
      </c>
      <c r="K609" s="11" t="s">
        <v>2208</v>
      </c>
      <c r="L609" s="12" t="s">
        <v>21</v>
      </c>
      <c r="M609" s="13" t="s">
        <v>22</v>
      </c>
    </row>
    <row r="610" spans="1:13" hidden="1" x14ac:dyDescent="0.25">
      <c r="A610" s="1" t="s">
        <v>2224</v>
      </c>
      <c r="B610" s="2" t="s">
        <v>2225</v>
      </c>
      <c r="C610" s="3">
        <v>43992.638657407399</v>
      </c>
      <c r="D610" s="4" t="s">
        <v>2226</v>
      </c>
      <c r="E610" s="5" t="s">
        <v>2227</v>
      </c>
      <c r="F610" s="6" t="s">
        <v>17</v>
      </c>
      <c r="G610" s="7" t="s">
        <v>285</v>
      </c>
      <c r="H610" s="8" t="s">
        <v>19</v>
      </c>
      <c r="I610" s="9" t="s">
        <v>19</v>
      </c>
      <c r="J610" s="10" t="s">
        <v>2208</v>
      </c>
      <c r="K610" s="11" t="s">
        <v>2208</v>
      </c>
      <c r="L610" s="12" t="s">
        <v>117</v>
      </c>
      <c r="M610" s="13" t="s">
        <v>22</v>
      </c>
    </row>
    <row r="611" spans="1:13" x14ac:dyDescent="0.25">
      <c r="A611" s="1" t="s">
        <v>2309</v>
      </c>
      <c r="B611" s="2" t="s">
        <v>2310</v>
      </c>
      <c r="C611" s="3">
        <v>43586.499722222201</v>
      </c>
      <c r="D611" s="4" t="s">
        <v>2311</v>
      </c>
      <c r="E611" s="5" t="s">
        <v>2312</v>
      </c>
      <c r="F611" s="6" t="s">
        <v>27</v>
      </c>
      <c r="G611" s="7" t="s">
        <v>19</v>
      </c>
      <c r="H611" s="8" t="s">
        <v>19</v>
      </c>
      <c r="I611" s="9" t="s">
        <v>28</v>
      </c>
      <c r="J611" s="10" t="s">
        <v>2290</v>
      </c>
      <c r="K611" s="11" t="s">
        <v>2290</v>
      </c>
      <c r="L611" s="12" t="s">
        <v>21</v>
      </c>
      <c r="M611" s="13" t="s">
        <v>22</v>
      </c>
    </row>
    <row r="612" spans="1:13" hidden="1" x14ac:dyDescent="0.25">
      <c r="A612" s="1" t="s">
        <v>2228</v>
      </c>
      <c r="B612" s="2" t="s">
        <v>2229</v>
      </c>
      <c r="C612" s="3">
        <v>43903.521666666697</v>
      </c>
      <c r="D612" s="4" t="s">
        <v>2230</v>
      </c>
      <c r="E612" s="5" t="s">
        <v>386</v>
      </c>
      <c r="F612" s="6" t="s">
        <v>17</v>
      </c>
      <c r="G612" s="7" t="s">
        <v>155</v>
      </c>
      <c r="H612" s="8" t="s">
        <v>19</v>
      </c>
      <c r="I612" s="9" t="s">
        <v>19</v>
      </c>
      <c r="J612" s="10" t="s">
        <v>2208</v>
      </c>
      <c r="K612" s="11" t="s">
        <v>2208</v>
      </c>
      <c r="L612" s="12" t="s">
        <v>117</v>
      </c>
      <c r="M612" s="13" t="s">
        <v>173</v>
      </c>
    </row>
    <row r="613" spans="1:13" hidden="1" x14ac:dyDescent="0.25">
      <c r="A613" s="1" t="s">
        <v>2231</v>
      </c>
      <c r="B613" s="2" t="s">
        <v>2232</v>
      </c>
      <c r="C613" s="3">
        <v>44026.3895486111</v>
      </c>
      <c r="D613" s="4" t="s">
        <v>2233</v>
      </c>
      <c r="E613" s="5" t="s">
        <v>2234</v>
      </c>
      <c r="F613" s="6" t="s">
        <v>17</v>
      </c>
      <c r="G613" s="7" t="s">
        <v>140</v>
      </c>
      <c r="H613" s="8" t="s">
        <v>294</v>
      </c>
      <c r="I613" s="9" t="s">
        <v>19</v>
      </c>
      <c r="J613" s="10" t="s">
        <v>2235</v>
      </c>
      <c r="K613" s="11" t="s">
        <v>2235</v>
      </c>
      <c r="L613" s="12" t="s">
        <v>38</v>
      </c>
      <c r="M613" s="13" t="s">
        <v>22</v>
      </c>
    </row>
    <row r="614" spans="1:13" hidden="1" x14ac:dyDescent="0.25">
      <c r="A614" s="1" t="s">
        <v>2236</v>
      </c>
      <c r="B614" s="2" t="s">
        <v>2237</v>
      </c>
      <c r="C614" s="3">
        <v>43521.581377314797</v>
      </c>
      <c r="D614" s="4" t="s">
        <v>2238</v>
      </c>
      <c r="E614" s="5" t="s">
        <v>2239</v>
      </c>
      <c r="F614" s="6" t="s">
        <v>17</v>
      </c>
      <c r="G614" s="7" t="s">
        <v>140</v>
      </c>
      <c r="H614" s="8" t="s">
        <v>300</v>
      </c>
      <c r="I614" s="9" t="s">
        <v>19</v>
      </c>
      <c r="J614" s="10" t="s">
        <v>2235</v>
      </c>
      <c r="K614" s="11" t="s">
        <v>2235</v>
      </c>
      <c r="L614" s="12" t="s">
        <v>38</v>
      </c>
      <c r="M614" s="13" t="s">
        <v>22</v>
      </c>
    </row>
    <row r="615" spans="1:13" hidden="1" x14ac:dyDescent="0.25">
      <c r="A615" s="1" t="s">
        <v>2240</v>
      </c>
      <c r="B615" s="2" t="s">
        <v>2241</v>
      </c>
      <c r="C615" s="3">
        <v>43584.5065972222</v>
      </c>
      <c r="D615" s="4" t="s">
        <v>2242</v>
      </c>
      <c r="E615" s="5" t="s">
        <v>1701</v>
      </c>
      <c r="F615" s="6" t="s">
        <v>17</v>
      </c>
      <c r="G615" s="7" t="s">
        <v>140</v>
      </c>
      <c r="H615" s="8" t="s">
        <v>141</v>
      </c>
      <c r="I615" s="9" t="s">
        <v>19</v>
      </c>
      <c r="J615" s="10" t="s">
        <v>2235</v>
      </c>
      <c r="K615" s="11" t="s">
        <v>2235</v>
      </c>
      <c r="L615" s="12" t="s">
        <v>38</v>
      </c>
      <c r="M615" s="13" t="s">
        <v>22</v>
      </c>
    </row>
    <row r="616" spans="1:13" hidden="1" x14ac:dyDescent="0.25">
      <c r="A616" s="1" t="s">
        <v>2251</v>
      </c>
      <c r="B616" s="2" t="s">
        <v>2252</v>
      </c>
      <c r="C616" s="3">
        <v>43509.560543981497</v>
      </c>
      <c r="D616" s="4" t="s">
        <v>2253</v>
      </c>
      <c r="E616" s="5" t="s">
        <v>289</v>
      </c>
      <c r="F616" s="6" t="s">
        <v>17</v>
      </c>
      <c r="G616" s="7" t="s">
        <v>155</v>
      </c>
      <c r="H616" s="8" t="s">
        <v>19</v>
      </c>
      <c r="I616" s="9" t="s">
        <v>19</v>
      </c>
      <c r="J616" s="10" t="s">
        <v>2235</v>
      </c>
      <c r="K616" s="11" t="s">
        <v>2235</v>
      </c>
      <c r="L616" s="12" t="s">
        <v>38</v>
      </c>
      <c r="M616" s="13" t="s">
        <v>22</v>
      </c>
    </row>
    <row r="617" spans="1:13" hidden="1" x14ac:dyDescent="0.25">
      <c r="A617" s="1" t="s">
        <v>2254</v>
      </c>
      <c r="B617" s="2" t="s">
        <v>2255</v>
      </c>
      <c r="C617" s="3">
        <v>43655.666909722197</v>
      </c>
      <c r="D617" s="4" t="s">
        <v>2256</v>
      </c>
      <c r="E617" s="5" t="s">
        <v>2257</v>
      </c>
      <c r="F617" s="6" t="s">
        <v>17</v>
      </c>
      <c r="G617" s="7" t="s">
        <v>253</v>
      </c>
      <c r="H617" s="8" t="s">
        <v>19</v>
      </c>
      <c r="I617" s="9" t="s">
        <v>19</v>
      </c>
      <c r="J617" s="10" t="s">
        <v>2235</v>
      </c>
      <c r="K617" s="11" t="s">
        <v>2235</v>
      </c>
      <c r="L617" s="12" t="s">
        <v>38</v>
      </c>
      <c r="M617" s="13" t="s">
        <v>22</v>
      </c>
    </row>
    <row r="618" spans="1:13" hidden="1" x14ac:dyDescent="0.25">
      <c r="A618" s="1" t="s">
        <v>2258</v>
      </c>
      <c r="B618" s="2" t="s">
        <v>2259</v>
      </c>
      <c r="C618" s="3">
        <v>43521.581377314797</v>
      </c>
      <c r="D618" s="4" t="s">
        <v>2260</v>
      </c>
      <c r="E618" s="5" t="s">
        <v>2261</v>
      </c>
      <c r="F618" s="6" t="s">
        <v>17</v>
      </c>
      <c r="G618" s="7" t="s">
        <v>140</v>
      </c>
      <c r="H618" s="8" t="s">
        <v>300</v>
      </c>
      <c r="I618" s="9" t="s">
        <v>19</v>
      </c>
      <c r="J618" s="10" t="s">
        <v>2235</v>
      </c>
      <c r="K618" s="11" t="s">
        <v>2235</v>
      </c>
      <c r="L618" s="12" t="s">
        <v>38</v>
      </c>
      <c r="M618" s="13" t="s">
        <v>22</v>
      </c>
    </row>
    <row r="619" spans="1:13" hidden="1" x14ac:dyDescent="0.25">
      <c r="A619" s="1" t="s">
        <v>2268</v>
      </c>
      <c r="B619" s="2" t="s">
        <v>2269</v>
      </c>
      <c r="C619" s="3">
        <v>44064.795891203699</v>
      </c>
      <c r="D619" s="4" t="s">
        <v>2270</v>
      </c>
      <c r="E619" s="5" t="s">
        <v>2271</v>
      </c>
      <c r="F619" s="6" t="s">
        <v>17</v>
      </c>
      <c r="G619" s="7" t="s">
        <v>36</v>
      </c>
      <c r="H619" s="8" t="s">
        <v>19</v>
      </c>
      <c r="I619" s="9" t="s">
        <v>19</v>
      </c>
      <c r="J619" s="10" t="s">
        <v>2272</v>
      </c>
      <c r="K619" s="11" t="s">
        <v>2272</v>
      </c>
      <c r="L619" s="12" t="s">
        <v>117</v>
      </c>
      <c r="M619" s="13" t="s">
        <v>22</v>
      </c>
    </row>
    <row r="620" spans="1:13" hidden="1" x14ac:dyDescent="0.25">
      <c r="A620" s="1" t="s">
        <v>2273</v>
      </c>
      <c r="B620" s="2" t="s">
        <v>2274</v>
      </c>
      <c r="C620" s="3">
        <v>43584.506516203699</v>
      </c>
      <c r="D620" s="4" t="s">
        <v>2275</v>
      </c>
      <c r="E620" s="5" t="s">
        <v>1974</v>
      </c>
      <c r="F620" s="6" t="s">
        <v>17</v>
      </c>
      <c r="G620" s="7" t="s">
        <v>140</v>
      </c>
      <c r="H620" s="8" t="s">
        <v>420</v>
      </c>
      <c r="I620" s="9" t="s">
        <v>19</v>
      </c>
      <c r="J620" s="10" t="s">
        <v>2276</v>
      </c>
      <c r="K620" s="11" t="s">
        <v>1976</v>
      </c>
      <c r="L620" s="12" t="s">
        <v>21</v>
      </c>
      <c r="M620" s="13" t="s">
        <v>22</v>
      </c>
    </row>
    <row r="621" spans="1:13" x14ac:dyDescent="0.25">
      <c r="A621" s="1" t="s">
        <v>2343</v>
      </c>
      <c r="B621" s="2" t="s">
        <v>2344</v>
      </c>
      <c r="C621" s="3">
        <v>43573.381099537</v>
      </c>
      <c r="D621" s="4" t="s">
        <v>2345</v>
      </c>
      <c r="E621" s="5" t="s">
        <v>588</v>
      </c>
      <c r="F621" s="6" t="s">
        <v>98</v>
      </c>
      <c r="G621" s="7" t="s">
        <v>19</v>
      </c>
      <c r="H621" s="8" t="s">
        <v>19</v>
      </c>
      <c r="I621" s="9" t="s">
        <v>28</v>
      </c>
      <c r="J621" s="10" t="s">
        <v>2095</v>
      </c>
      <c r="K621" s="11" t="s">
        <v>2095</v>
      </c>
      <c r="L621" s="12" t="s">
        <v>30</v>
      </c>
      <c r="M621" s="13" t="s">
        <v>22</v>
      </c>
    </row>
    <row r="622" spans="1:13" hidden="1" x14ac:dyDescent="0.25">
      <c r="A622" s="1" t="s">
        <v>2277</v>
      </c>
      <c r="B622" s="2" t="s">
        <v>2278</v>
      </c>
      <c r="C622" s="3">
        <v>43859.639895833301</v>
      </c>
      <c r="D622" s="4" t="s">
        <v>2279</v>
      </c>
      <c r="E622" s="5" t="s">
        <v>88</v>
      </c>
      <c r="F622" s="6" t="s">
        <v>17</v>
      </c>
      <c r="G622" s="7" t="s">
        <v>89</v>
      </c>
      <c r="H622" s="8" t="s">
        <v>19</v>
      </c>
      <c r="I622" s="9" t="s">
        <v>19</v>
      </c>
      <c r="J622" s="10" t="s">
        <v>2280</v>
      </c>
      <c r="K622" s="11" t="s">
        <v>2280</v>
      </c>
      <c r="L622" s="12" t="s">
        <v>46</v>
      </c>
      <c r="M622" s="13" t="s">
        <v>22</v>
      </c>
    </row>
    <row r="623" spans="1:13" hidden="1" x14ac:dyDescent="0.25">
      <c r="A623" s="1" t="s">
        <v>2281</v>
      </c>
      <c r="B623" s="2" t="s">
        <v>2282</v>
      </c>
      <c r="C623" s="3">
        <v>43859.6399537037</v>
      </c>
      <c r="D623" s="4" t="s">
        <v>2283</v>
      </c>
      <c r="E623" s="5" t="s">
        <v>1524</v>
      </c>
      <c r="F623" s="6" t="s">
        <v>17</v>
      </c>
      <c r="G623" s="7" t="s">
        <v>89</v>
      </c>
      <c r="H623" s="8" t="s">
        <v>19</v>
      </c>
      <c r="I623" s="9" t="s">
        <v>19</v>
      </c>
      <c r="J623" s="10" t="s">
        <v>2280</v>
      </c>
      <c r="K623" s="11" t="s">
        <v>2280</v>
      </c>
      <c r="L623" s="12" t="s">
        <v>30</v>
      </c>
      <c r="M623" s="13" t="s">
        <v>22</v>
      </c>
    </row>
    <row r="624" spans="1:13" hidden="1" x14ac:dyDescent="0.25">
      <c r="A624" s="1" t="s">
        <v>2284</v>
      </c>
      <c r="B624" s="2" t="s">
        <v>2285</v>
      </c>
      <c r="C624" s="3">
        <v>43859.639826388899</v>
      </c>
      <c r="D624" s="4" t="s">
        <v>2286</v>
      </c>
      <c r="E624" s="5" t="s">
        <v>88</v>
      </c>
      <c r="F624" s="6" t="s">
        <v>116</v>
      </c>
      <c r="G624" s="7" t="s">
        <v>89</v>
      </c>
      <c r="H624" s="8" t="s">
        <v>19</v>
      </c>
      <c r="I624" s="9" t="s">
        <v>19</v>
      </c>
      <c r="J624" s="10" t="s">
        <v>2280</v>
      </c>
      <c r="K624" s="11" t="s">
        <v>2280</v>
      </c>
      <c r="L624" s="12" t="s">
        <v>117</v>
      </c>
      <c r="M624" s="13" t="s">
        <v>22</v>
      </c>
    </row>
    <row r="625" spans="1:13" hidden="1" x14ac:dyDescent="0.25">
      <c r="A625" s="1" t="s">
        <v>2287</v>
      </c>
      <c r="B625" s="2" t="s">
        <v>2288</v>
      </c>
      <c r="C625" s="3">
        <v>43619.495868055601</v>
      </c>
      <c r="D625" s="4" t="s">
        <v>2289</v>
      </c>
      <c r="E625" s="5" t="s">
        <v>109</v>
      </c>
      <c r="F625" s="6" t="s">
        <v>27</v>
      </c>
      <c r="G625" s="7" t="s">
        <v>110</v>
      </c>
      <c r="H625" s="8" t="s">
        <v>19</v>
      </c>
      <c r="I625" s="9" t="s">
        <v>19</v>
      </c>
      <c r="J625" s="10" t="s">
        <v>2290</v>
      </c>
      <c r="K625" s="11" t="s">
        <v>2290</v>
      </c>
      <c r="L625" s="12" t="s">
        <v>21</v>
      </c>
      <c r="M625" s="13" t="s">
        <v>105</v>
      </c>
    </row>
    <row r="626" spans="1:13" hidden="1" x14ac:dyDescent="0.25">
      <c r="A626" s="1" t="s">
        <v>2291</v>
      </c>
      <c r="B626" s="2" t="s">
        <v>2292</v>
      </c>
      <c r="C626" s="3">
        <v>43626.527719907397</v>
      </c>
      <c r="D626" s="4" t="s">
        <v>2293</v>
      </c>
      <c r="E626" s="5" t="s">
        <v>567</v>
      </c>
      <c r="F626" s="6" t="s">
        <v>17</v>
      </c>
      <c r="G626" s="7" t="s">
        <v>285</v>
      </c>
      <c r="H626" s="8" t="s">
        <v>19</v>
      </c>
      <c r="I626" s="9" t="s">
        <v>19</v>
      </c>
      <c r="J626" s="10" t="s">
        <v>2290</v>
      </c>
      <c r="K626" s="11" t="s">
        <v>2290</v>
      </c>
      <c r="L626" s="12" t="s">
        <v>21</v>
      </c>
      <c r="M626" s="13" t="s">
        <v>22</v>
      </c>
    </row>
    <row r="627" spans="1:13" hidden="1" x14ac:dyDescent="0.25">
      <c r="A627" s="1" t="s">
        <v>2294</v>
      </c>
      <c r="B627" s="2" t="s">
        <v>2295</v>
      </c>
      <c r="C627" s="3">
        <v>43601.576111111099</v>
      </c>
      <c r="D627" s="4" t="s">
        <v>2296</v>
      </c>
      <c r="E627" s="5" t="s">
        <v>317</v>
      </c>
      <c r="F627" s="6" t="s">
        <v>17</v>
      </c>
      <c r="G627" s="7" t="s">
        <v>155</v>
      </c>
      <c r="H627" s="8" t="s">
        <v>19</v>
      </c>
      <c r="I627" s="9" t="s">
        <v>19</v>
      </c>
      <c r="J627" s="10" t="s">
        <v>2290</v>
      </c>
      <c r="K627" s="11" t="s">
        <v>2290</v>
      </c>
      <c r="L627" s="12" t="s">
        <v>21</v>
      </c>
      <c r="M627" s="13" t="s">
        <v>22</v>
      </c>
    </row>
    <row r="628" spans="1:13" hidden="1" x14ac:dyDescent="0.25">
      <c r="A628" s="1" t="s">
        <v>2297</v>
      </c>
      <c r="B628" s="2" t="s">
        <v>2298</v>
      </c>
      <c r="C628" s="3">
        <v>43619.498530092598</v>
      </c>
      <c r="D628" s="4" t="s">
        <v>2299</v>
      </c>
      <c r="E628" s="5" t="s">
        <v>109</v>
      </c>
      <c r="F628" s="6" t="s">
        <v>17</v>
      </c>
      <c r="G628" s="7" t="s">
        <v>110</v>
      </c>
      <c r="H628" s="8" t="s">
        <v>19</v>
      </c>
      <c r="I628" s="9" t="s">
        <v>19</v>
      </c>
      <c r="J628" s="10" t="s">
        <v>2290</v>
      </c>
      <c r="K628" s="11" t="s">
        <v>2290</v>
      </c>
      <c r="L628" s="12" t="s">
        <v>21</v>
      </c>
      <c r="M628" s="13" t="s">
        <v>105</v>
      </c>
    </row>
    <row r="629" spans="1:13" hidden="1" x14ac:dyDescent="0.25">
      <c r="A629" s="1" t="s">
        <v>2300</v>
      </c>
      <c r="B629" s="2" t="s">
        <v>2301</v>
      </c>
      <c r="C629" s="3">
        <v>43949.478171296301</v>
      </c>
      <c r="D629" s="4" t="s">
        <v>2302</v>
      </c>
      <c r="E629" s="5" t="s">
        <v>1325</v>
      </c>
      <c r="F629" s="6" t="s">
        <v>17</v>
      </c>
      <c r="G629" s="7" t="s">
        <v>89</v>
      </c>
      <c r="H629" s="8" t="s">
        <v>19</v>
      </c>
      <c r="I629" s="9" t="s">
        <v>19</v>
      </c>
      <c r="J629" s="10" t="s">
        <v>2290</v>
      </c>
      <c r="K629" s="11" t="s">
        <v>2290</v>
      </c>
      <c r="L629" s="12" t="s">
        <v>21</v>
      </c>
      <c r="M629" s="13" t="s">
        <v>105</v>
      </c>
    </row>
    <row r="630" spans="1:13" hidden="1" x14ac:dyDescent="0.25">
      <c r="A630" s="1" t="s">
        <v>2303</v>
      </c>
      <c r="B630" s="2" t="s">
        <v>2304</v>
      </c>
      <c r="C630" s="3">
        <v>43941.511759259301</v>
      </c>
      <c r="D630" s="4" t="s">
        <v>2305</v>
      </c>
      <c r="E630" s="5" t="s">
        <v>88</v>
      </c>
      <c r="F630" s="6" t="s">
        <v>17</v>
      </c>
      <c r="G630" s="7" t="s">
        <v>89</v>
      </c>
      <c r="H630" s="8" t="s">
        <v>19</v>
      </c>
      <c r="I630" s="9" t="s">
        <v>19</v>
      </c>
      <c r="J630" s="10" t="s">
        <v>2290</v>
      </c>
      <c r="K630" s="11" t="s">
        <v>2290</v>
      </c>
      <c r="L630" s="12" t="s">
        <v>21</v>
      </c>
      <c r="M630" s="13" t="s">
        <v>22</v>
      </c>
    </row>
    <row r="631" spans="1:13" hidden="1" x14ac:dyDescent="0.25">
      <c r="A631" s="1" t="s">
        <v>2306</v>
      </c>
      <c r="B631" s="2" t="s">
        <v>2307</v>
      </c>
      <c r="C631" s="3">
        <v>44014.356516203698</v>
      </c>
      <c r="D631" s="4" t="s">
        <v>2308</v>
      </c>
      <c r="E631" s="5" t="s">
        <v>1325</v>
      </c>
      <c r="F631" s="6" t="s">
        <v>35</v>
      </c>
      <c r="G631" s="7" t="s">
        <v>89</v>
      </c>
      <c r="H631" s="8" t="s">
        <v>19</v>
      </c>
      <c r="I631" s="9" t="s">
        <v>19</v>
      </c>
      <c r="J631" s="10" t="s">
        <v>2290</v>
      </c>
      <c r="K631" s="11" t="s">
        <v>2290</v>
      </c>
      <c r="L631" s="12" t="s">
        <v>21</v>
      </c>
      <c r="M631" s="13" t="s">
        <v>105</v>
      </c>
    </row>
    <row r="632" spans="1:13" hidden="1" x14ac:dyDescent="0.25">
      <c r="A632" s="1" t="s">
        <v>2313</v>
      </c>
      <c r="B632" s="2" t="s">
        <v>2314</v>
      </c>
      <c r="C632" s="3">
        <v>43941.511759259301</v>
      </c>
      <c r="D632" s="4" t="s">
        <v>2315</v>
      </c>
      <c r="E632" s="5" t="s">
        <v>88</v>
      </c>
      <c r="F632" s="6" t="s">
        <v>35</v>
      </c>
      <c r="G632" s="7" t="s">
        <v>89</v>
      </c>
      <c r="H632" s="8" t="s">
        <v>19</v>
      </c>
      <c r="I632" s="9" t="s">
        <v>19</v>
      </c>
      <c r="J632" s="10" t="s">
        <v>2290</v>
      </c>
      <c r="K632" s="11" t="s">
        <v>2290</v>
      </c>
      <c r="L632" s="12" t="s">
        <v>21</v>
      </c>
      <c r="M632" s="13" t="s">
        <v>22</v>
      </c>
    </row>
    <row r="633" spans="1:13" hidden="1" x14ac:dyDescent="0.25">
      <c r="A633" s="1" t="s">
        <v>2316</v>
      </c>
      <c r="B633" s="2" t="s">
        <v>2317</v>
      </c>
      <c r="C633" s="3">
        <v>43586.499722222201</v>
      </c>
      <c r="D633" s="4" t="s">
        <v>2318</v>
      </c>
      <c r="E633" s="5" t="s">
        <v>2319</v>
      </c>
      <c r="F633" s="6" t="s">
        <v>35</v>
      </c>
      <c r="G633" s="7" t="s">
        <v>89</v>
      </c>
      <c r="H633" s="8" t="s">
        <v>19</v>
      </c>
      <c r="I633" s="9" t="s">
        <v>19</v>
      </c>
      <c r="J633" s="10" t="s">
        <v>2290</v>
      </c>
      <c r="K633" s="11" t="s">
        <v>2290</v>
      </c>
      <c r="L633" s="12" t="s">
        <v>21</v>
      </c>
      <c r="M633" s="13" t="s">
        <v>105</v>
      </c>
    </row>
    <row r="634" spans="1:13" x14ac:dyDescent="0.25">
      <c r="A634" s="1" t="s">
        <v>2394</v>
      </c>
      <c r="B634" s="2" t="s">
        <v>2395</v>
      </c>
      <c r="C634" s="3">
        <v>43881.3282638889</v>
      </c>
      <c r="D634" s="4" t="s">
        <v>2396</v>
      </c>
      <c r="E634" s="5" t="s">
        <v>2397</v>
      </c>
      <c r="F634" s="6" t="s">
        <v>27</v>
      </c>
      <c r="G634" s="7" t="s">
        <v>19</v>
      </c>
      <c r="H634" s="8" t="s">
        <v>19</v>
      </c>
      <c r="I634" s="9" t="s">
        <v>28</v>
      </c>
      <c r="J634" s="10" t="s">
        <v>2366</v>
      </c>
      <c r="K634" s="11" t="s">
        <v>2366</v>
      </c>
      <c r="L634" s="12" t="s">
        <v>38</v>
      </c>
      <c r="M634" s="13" t="s">
        <v>22</v>
      </c>
    </row>
    <row r="635" spans="1:13" x14ac:dyDescent="0.25">
      <c r="A635" s="1" t="s">
        <v>2398</v>
      </c>
      <c r="B635" s="2" t="s">
        <v>2399</v>
      </c>
      <c r="C635" s="3">
        <v>43881.327951388899</v>
      </c>
      <c r="D635" s="4" t="s">
        <v>2400</v>
      </c>
      <c r="E635" s="5" t="s">
        <v>2401</v>
      </c>
      <c r="F635" s="6" t="s">
        <v>27</v>
      </c>
      <c r="G635" s="7" t="s">
        <v>19</v>
      </c>
      <c r="H635" s="8" t="s">
        <v>19</v>
      </c>
      <c r="I635" s="9" t="s">
        <v>28</v>
      </c>
      <c r="J635" s="10" t="s">
        <v>2366</v>
      </c>
      <c r="K635" s="11" t="s">
        <v>2366</v>
      </c>
      <c r="L635" s="12" t="s">
        <v>38</v>
      </c>
      <c r="M635" s="13" t="s">
        <v>22</v>
      </c>
    </row>
    <row r="636" spans="1:13" hidden="1" x14ac:dyDescent="0.25">
      <c r="A636" s="1" t="s">
        <v>2320</v>
      </c>
      <c r="B636" s="2" t="s">
        <v>2321</v>
      </c>
      <c r="C636" s="3">
        <v>43586.499722222201</v>
      </c>
      <c r="D636" s="4" t="s">
        <v>2322</v>
      </c>
      <c r="E636" s="5" t="s">
        <v>2319</v>
      </c>
      <c r="F636" s="6" t="s">
        <v>27</v>
      </c>
      <c r="G636" s="7" t="s">
        <v>89</v>
      </c>
      <c r="H636" s="8" t="s">
        <v>19</v>
      </c>
      <c r="I636" s="9" t="s">
        <v>19</v>
      </c>
      <c r="J636" s="10" t="s">
        <v>2290</v>
      </c>
      <c r="K636" s="11" t="s">
        <v>2290</v>
      </c>
      <c r="L636" s="12" t="s">
        <v>21</v>
      </c>
      <c r="M636" s="13" t="s">
        <v>105</v>
      </c>
    </row>
    <row r="637" spans="1:13" hidden="1" x14ac:dyDescent="0.25">
      <c r="A637" s="1" t="s">
        <v>2323</v>
      </c>
      <c r="B637" s="2" t="s">
        <v>2324</v>
      </c>
      <c r="C637" s="3">
        <v>43542.416967592602</v>
      </c>
      <c r="D637" s="4" t="s">
        <v>2325</v>
      </c>
      <c r="E637" s="5" t="s">
        <v>284</v>
      </c>
      <c r="F637" s="6" t="s">
        <v>17</v>
      </c>
      <c r="G637" s="7" t="s">
        <v>285</v>
      </c>
      <c r="H637" s="8" t="s">
        <v>19</v>
      </c>
      <c r="I637" s="9" t="s">
        <v>19</v>
      </c>
      <c r="J637" s="10" t="s">
        <v>2290</v>
      </c>
      <c r="K637" s="11" t="s">
        <v>2290</v>
      </c>
      <c r="L637" s="12" t="s">
        <v>21</v>
      </c>
      <c r="M637" s="13" t="s">
        <v>22</v>
      </c>
    </row>
    <row r="638" spans="1:13" hidden="1" x14ac:dyDescent="0.25">
      <c r="A638" s="1" t="s">
        <v>2326</v>
      </c>
      <c r="B638" s="2" t="s">
        <v>2327</v>
      </c>
      <c r="C638" s="3">
        <v>43586.499699074098</v>
      </c>
      <c r="D638" s="4" t="s">
        <v>2328</v>
      </c>
      <c r="E638" s="5" t="s">
        <v>289</v>
      </c>
      <c r="F638" s="6" t="s">
        <v>17</v>
      </c>
      <c r="G638" s="7" t="s">
        <v>155</v>
      </c>
      <c r="H638" s="8" t="s">
        <v>19</v>
      </c>
      <c r="I638" s="9" t="s">
        <v>19</v>
      </c>
      <c r="J638" s="10" t="s">
        <v>2290</v>
      </c>
      <c r="K638" s="11" t="s">
        <v>2290</v>
      </c>
      <c r="L638" s="12" t="s">
        <v>21</v>
      </c>
      <c r="M638" s="13" t="s">
        <v>22</v>
      </c>
    </row>
    <row r="639" spans="1:13" hidden="1" x14ac:dyDescent="0.25">
      <c r="A639" s="1" t="s">
        <v>2329</v>
      </c>
      <c r="B639" s="2" t="s">
        <v>2330</v>
      </c>
      <c r="C639" s="3">
        <v>43718.412071759303</v>
      </c>
      <c r="D639" s="4" t="s">
        <v>2331</v>
      </c>
      <c r="E639" s="5" t="s">
        <v>2332</v>
      </c>
      <c r="F639" s="6" t="s">
        <v>17</v>
      </c>
      <c r="G639" s="7" t="s">
        <v>110</v>
      </c>
      <c r="H639" s="8" t="s">
        <v>19</v>
      </c>
      <c r="I639" s="9" t="s">
        <v>19</v>
      </c>
      <c r="J639" s="10" t="s">
        <v>2290</v>
      </c>
      <c r="K639" s="11" t="s">
        <v>2290</v>
      </c>
      <c r="L639" s="12" t="s">
        <v>21</v>
      </c>
      <c r="M639" s="13" t="s">
        <v>105</v>
      </c>
    </row>
    <row r="640" spans="1:13" hidden="1" x14ac:dyDescent="0.25">
      <c r="A640" s="1" t="s">
        <v>2333</v>
      </c>
      <c r="B640" s="2" t="s">
        <v>2334</v>
      </c>
      <c r="C640" s="3">
        <v>43718.416678240697</v>
      </c>
      <c r="D640" s="4" t="s">
        <v>2335</v>
      </c>
      <c r="E640" s="5" t="s">
        <v>2332</v>
      </c>
      <c r="F640" s="6" t="s">
        <v>27</v>
      </c>
      <c r="G640" s="7" t="s">
        <v>110</v>
      </c>
      <c r="H640" s="8" t="s">
        <v>19</v>
      </c>
      <c r="I640" s="9" t="s">
        <v>19</v>
      </c>
      <c r="J640" s="10" t="s">
        <v>2290</v>
      </c>
      <c r="K640" s="11" t="s">
        <v>2290</v>
      </c>
      <c r="L640" s="12" t="s">
        <v>21</v>
      </c>
      <c r="M640" s="13" t="s">
        <v>105</v>
      </c>
    </row>
    <row r="641" spans="1:13" hidden="1" x14ac:dyDescent="0.25">
      <c r="A641" s="1" t="s">
        <v>2336</v>
      </c>
      <c r="B641" s="2" t="s">
        <v>2337</v>
      </c>
      <c r="C641" s="3">
        <v>43586.499722222201</v>
      </c>
      <c r="D641" s="4" t="s">
        <v>2338</v>
      </c>
      <c r="E641" s="5" t="s">
        <v>2319</v>
      </c>
      <c r="F641" s="6" t="s">
        <v>17</v>
      </c>
      <c r="G641" s="7" t="s">
        <v>89</v>
      </c>
      <c r="H641" s="8" t="s">
        <v>19</v>
      </c>
      <c r="I641" s="9" t="s">
        <v>19</v>
      </c>
      <c r="J641" s="10" t="s">
        <v>2290</v>
      </c>
      <c r="K641" s="11" t="s">
        <v>2290</v>
      </c>
      <c r="L641" s="12" t="s">
        <v>21</v>
      </c>
      <c r="M641" s="13" t="s">
        <v>105</v>
      </c>
    </row>
    <row r="642" spans="1:13" hidden="1" x14ac:dyDescent="0.25">
      <c r="A642" s="1" t="s">
        <v>2339</v>
      </c>
      <c r="B642" s="2" t="s">
        <v>2340</v>
      </c>
      <c r="C642" s="3">
        <v>43496.457523148201</v>
      </c>
      <c r="D642" s="4" t="s">
        <v>2341</v>
      </c>
      <c r="E642" s="5" t="s">
        <v>2342</v>
      </c>
      <c r="F642" s="6" t="s">
        <v>17</v>
      </c>
      <c r="G642" s="7" t="s">
        <v>110</v>
      </c>
      <c r="H642" s="8" t="s">
        <v>19</v>
      </c>
      <c r="I642" s="9" t="s">
        <v>19</v>
      </c>
      <c r="J642" s="10" t="s">
        <v>2290</v>
      </c>
      <c r="K642" s="11" t="s">
        <v>2290</v>
      </c>
      <c r="L642" s="12" t="s">
        <v>30</v>
      </c>
      <c r="M642" s="13" t="s">
        <v>22</v>
      </c>
    </row>
    <row r="643" spans="1:13" hidden="1" x14ac:dyDescent="0.25">
      <c r="A643" s="1" t="s">
        <v>2346</v>
      </c>
      <c r="B643" s="2" t="s">
        <v>2347</v>
      </c>
      <c r="C643" s="3">
        <v>44070.658043981501</v>
      </c>
      <c r="D643" s="4" t="s">
        <v>2348</v>
      </c>
      <c r="E643" s="5" t="s">
        <v>2349</v>
      </c>
      <c r="F643" s="6" t="s">
        <v>27</v>
      </c>
      <c r="G643" s="7" t="s">
        <v>89</v>
      </c>
      <c r="H643" s="8" t="s">
        <v>19</v>
      </c>
      <c r="I643" s="9" t="s">
        <v>19</v>
      </c>
      <c r="J643" s="10" t="s">
        <v>2350</v>
      </c>
      <c r="K643" s="11" t="s">
        <v>2350</v>
      </c>
      <c r="L643" s="12" t="s">
        <v>21</v>
      </c>
      <c r="M643" s="13" t="s">
        <v>105</v>
      </c>
    </row>
    <row r="644" spans="1:13" hidden="1" x14ac:dyDescent="0.25">
      <c r="A644" s="1" t="s">
        <v>2351</v>
      </c>
      <c r="B644" s="2" t="s">
        <v>2352</v>
      </c>
      <c r="C644" s="3">
        <v>43875.716712963003</v>
      </c>
      <c r="D644" s="4" t="s">
        <v>2353</v>
      </c>
      <c r="E644" s="5" t="s">
        <v>2354</v>
      </c>
      <c r="F644" s="6" t="s">
        <v>27</v>
      </c>
      <c r="G644" s="7" t="s">
        <v>89</v>
      </c>
      <c r="H644" s="8" t="s">
        <v>19</v>
      </c>
      <c r="I644" s="9" t="s">
        <v>19</v>
      </c>
      <c r="J644" s="10" t="s">
        <v>2350</v>
      </c>
      <c r="K644" s="11" t="s">
        <v>2355</v>
      </c>
      <c r="L644" s="12" t="s">
        <v>111</v>
      </c>
      <c r="M644" s="13" t="s">
        <v>105</v>
      </c>
    </row>
    <row r="645" spans="1:13" hidden="1" x14ac:dyDescent="0.25">
      <c r="A645" s="1" t="s">
        <v>2356</v>
      </c>
      <c r="B645" s="2" t="s">
        <v>2357</v>
      </c>
      <c r="C645" s="3">
        <v>43888.795069444401</v>
      </c>
      <c r="D645" s="4" t="s">
        <v>2358</v>
      </c>
      <c r="E645" s="5" t="s">
        <v>2359</v>
      </c>
      <c r="F645" s="6" t="s">
        <v>17</v>
      </c>
      <c r="G645" s="7" t="s">
        <v>140</v>
      </c>
      <c r="H645" s="8" t="s">
        <v>141</v>
      </c>
      <c r="I645" s="9" t="s">
        <v>19</v>
      </c>
      <c r="J645" s="10" t="s">
        <v>2360</v>
      </c>
      <c r="K645" s="11" t="s">
        <v>2361</v>
      </c>
      <c r="L645" s="12" t="s">
        <v>21</v>
      </c>
      <c r="M645" s="13" t="s">
        <v>22</v>
      </c>
    </row>
    <row r="646" spans="1:13" hidden="1" x14ac:dyDescent="0.25">
      <c r="A646" s="1" t="s">
        <v>2362</v>
      </c>
      <c r="B646" s="2" t="s">
        <v>2363</v>
      </c>
      <c r="C646" s="3">
        <v>43930.588912036997</v>
      </c>
      <c r="D646" s="4" t="s">
        <v>2364</v>
      </c>
      <c r="E646" s="5" t="s">
        <v>2365</v>
      </c>
      <c r="F646" s="6" t="s">
        <v>17</v>
      </c>
      <c r="G646" s="7" t="s">
        <v>285</v>
      </c>
      <c r="H646" s="8" t="s">
        <v>19</v>
      </c>
      <c r="I646" s="9" t="s">
        <v>19</v>
      </c>
      <c r="J646" s="10" t="s">
        <v>2366</v>
      </c>
      <c r="K646" s="11" t="s">
        <v>2366</v>
      </c>
      <c r="L646" s="12" t="s">
        <v>38</v>
      </c>
      <c r="M646" s="13" t="s">
        <v>22</v>
      </c>
    </row>
    <row r="647" spans="1:13" hidden="1" x14ac:dyDescent="0.25">
      <c r="A647" s="1" t="s">
        <v>2367</v>
      </c>
      <c r="B647" s="2" t="s">
        <v>2368</v>
      </c>
      <c r="C647" s="3">
        <v>43930.589525463001</v>
      </c>
      <c r="D647" s="4" t="s">
        <v>2369</v>
      </c>
      <c r="E647" s="5" t="s">
        <v>284</v>
      </c>
      <c r="F647" s="6" t="s">
        <v>17</v>
      </c>
      <c r="G647" s="7" t="s">
        <v>285</v>
      </c>
      <c r="H647" s="8" t="s">
        <v>19</v>
      </c>
      <c r="I647" s="9" t="s">
        <v>19</v>
      </c>
      <c r="J647" s="10" t="s">
        <v>2366</v>
      </c>
      <c r="K647" s="11" t="s">
        <v>2366</v>
      </c>
      <c r="L647" s="12" t="s">
        <v>38</v>
      </c>
      <c r="M647" s="13" t="s">
        <v>22</v>
      </c>
    </row>
    <row r="648" spans="1:13" hidden="1" x14ac:dyDescent="0.25">
      <c r="A648" s="1" t="s">
        <v>2370</v>
      </c>
      <c r="B648" s="2" t="s">
        <v>2371</v>
      </c>
      <c r="C648" s="3">
        <v>44022.548159722202</v>
      </c>
      <c r="D648" s="4" t="s">
        <v>2372</v>
      </c>
      <c r="E648" s="5" t="s">
        <v>2373</v>
      </c>
      <c r="F648" s="6" t="s">
        <v>17</v>
      </c>
      <c r="G648" s="7" t="s">
        <v>140</v>
      </c>
      <c r="H648" s="8" t="s">
        <v>141</v>
      </c>
      <c r="I648" s="9" t="s">
        <v>19</v>
      </c>
      <c r="J648" s="10" t="s">
        <v>2366</v>
      </c>
      <c r="K648" s="11" t="s">
        <v>2366</v>
      </c>
      <c r="L648" s="12" t="s">
        <v>38</v>
      </c>
      <c r="M648" s="13" t="s">
        <v>22</v>
      </c>
    </row>
    <row r="649" spans="1:13" hidden="1" x14ac:dyDescent="0.25">
      <c r="A649" s="1" t="s">
        <v>2374</v>
      </c>
      <c r="B649" s="2" t="s">
        <v>2375</v>
      </c>
      <c r="C649" s="3">
        <v>44064.757488425901</v>
      </c>
      <c r="D649" s="4" t="s">
        <v>2376</v>
      </c>
      <c r="E649" s="5" t="s">
        <v>856</v>
      </c>
      <c r="F649" s="6" t="s">
        <v>17</v>
      </c>
      <c r="G649" s="7" t="s">
        <v>253</v>
      </c>
      <c r="H649" s="8" t="s">
        <v>19</v>
      </c>
      <c r="I649" s="9" t="s">
        <v>19</v>
      </c>
      <c r="J649" s="10" t="s">
        <v>2366</v>
      </c>
      <c r="K649" s="11" t="s">
        <v>2366</v>
      </c>
      <c r="L649" s="12" t="s">
        <v>38</v>
      </c>
      <c r="M649" s="13" t="s">
        <v>22</v>
      </c>
    </row>
    <row r="650" spans="1:13" hidden="1" x14ac:dyDescent="0.25">
      <c r="A650" s="1" t="s">
        <v>2380</v>
      </c>
      <c r="B650" s="2" t="s">
        <v>2381</v>
      </c>
      <c r="C650" s="3">
        <v>44053.681122685201</v>
      </c>
      <c r="D650" s="4" t="s">
        <v>2382</v>
      </c>
      <c r="E650" s="5" t="s">
        <v>289</v>
      </c>
      <c r="F650" s="6" t="s">
        <v>17</v>
      </c>
      <c r="G650" s="7" t="s">
        <v>155</v>
      </c>
      <c r="H650" s="8" t="s">
        <v>19</v>
      </c>
      <c r="I650" s="9" t="s">
        <v>19</v>
      </c>
      <c r="J650" s="10" t="s">
        <v>2366</v>
      </c>
      <c r="K650" s="11" t="s">
        <v>2366</v>
      </c>
      <c r="L650" s="12" t="s">
        <v>38</v>
      </c>
      <c r="M650" s="13" t="s">
        <v>22</v>
      </c>
    </row>
    <row r="651" spans="1:13" hidden="1" x14ac:dyDescent="0.25">
      <c r="A651" s="1" t="s">
        <v>2383</v>
      </c>
      <c r="B651" s="2" t="s">
        <v>2384</v>
      </c>
      <c r="C651" s="3">
        <v>43929.799537036997</v>
      </c>
      <c r="D651" s="4" t="s">
        <v>2385</v>
      </c>
      <c r="E651" s="5" t="s">
        <v>567</v>
      </c>
      <c r="F651" s="6" t="s">
        <v>17</v>
      </c>
      <c r="G651" s="7" t="s">
        <v>285</v>
      </c>
      <c r="H651" s="8" t="s">
        <v>19</v>
      </c>
      <c r="I651" s="9" t="s">
        <v>19</v>
      </c>
      <c r="J651" s="10" t="s">
        <v>2366</v>
      </c>
      <c r="K651" s="11" t="s">
        <v>2366</v>
      </c>
      <c r="L651" s="12" t="s">
        <v>38</v>
      </c>
      <c r="M651" s="13" t="s">
        <v>22</v>
      </c>
    </row>
    <row r="652" spans="1:13" hidden="1" x14ac:dyDescent="0.25">
      <c r="A652" s="1" t="s">
        <v>2386</v>
      </c>
      <c r="B652" s="2" t="s">
        <v>2387</v>
      </c>
      <c r="C652" s="3">
        <v>43951.468645833302</v>
      </c>
      <c r="D652" s="4" t="s">
        <v>2388</v>
      </c>
      <c r="E652" s="5" t="s">
        <v>2389</v>
      </c>
      <c r="F652" s="6" t="s">
        <v>17</v>
      </c>
      <c r="G652" s="7" t="s">
        <v>18</v>
      </c>
      <c r="H652" s="8" t="s">
        <v>19</v>
      </c>
      <c r="I652" s="9" t="s">
        <v>19</v>
      </c>
      <c r="J652" s="10" t="s">
        <v>2366</v>
      </c>
      <c r="K652" s="11" t="s">
        <v>2366</v>
      </c>
      <c r="L652" s="12" t="s">
        <v>38</v>
      </c>
      <c r="M652" s="13" t="s">
        <v>105</v>
      </c>
    </row>
    <row r="653" spans="1:13" hidden="1" x14ac:dyDescent="0.25">
      <c r="A653" s="1" t="s">
        <v>2390</v>
      </c>
      <c r="B653" s="2" t="s">
        <v>2391</v>
      </c>
      <c r="C653" s="3">
        <v>43951.468645833302</v>
      </c>
      <c r="D653" s="4" t="s">
        <v>2392</v>
      </c>
      <c r="E653" s="5" t="s">
        <v>2393</v>
      </c>
      <c r="F653" s="6" t="s">
        <v>17</v>
      </c>
      <c r="G653" s="7" t="s">
        <v>18</v>
      </c>
      <c r="H653" s="8" t="s">
        <v>19</v>
      </c>
      <c r="I653" s="9" t="s">
        <v>19</v>
      </c>
      <c r="J653" s="10" t="s">
        <v>2366</v>
      </c>
      <c r="K653" s="11" t="s">
        <v>2366</v>
      </c>
      <c r="L653" s="12" t="s">
        <v>38</v>
      </c>
      <c r="M653" s="13" t="s">
        <v>105</v>
      </c>
    </row>
    <row r="654" spans="1:13" hidden="1" x14ac:dyDescent="0.25">
      <c r="A654" s="1" t="s">
        <v>2402</v>
      </c>
      <c r="B654" s="2" t="s">
        <v>2403</v>
      </c>
      <c r="C654" s="3">
        <v>44064.757488425901</v>
      </c>
      <c r="D654" s="4" t="s">
        <v>2404</v>
      </c>
      <c r="E654" s="5" t="s">
        <v>88</v>
      </c>
      <c r="F654" s="6" t="s">
        <v>17</v>
      </c>
      <c r="G654" s="7" t="s">
        <v>89</v>
      </c>
      <c r="H654" s="8" t="s">
        <v>19</v>
      </c>
      <c r="I654" s="9" t="s">
        <v>19</v>
      </c>
      <c r="J654" s="10" t="s">
        <v>2366</v>
      </c>
      <c r="K654" s="11" t="s">
        <v>2366</v>
      </c>
      <c r="L654" s="12" t="s">
        <v>38</v>
      </c>
      <c r="M654" s="13" t="s">
        <v>22</v>
      </c>
    </row>
    <row r="655" spans="1:13" hidden="1" x14ac:dyDescent="0.25">
      <c r="A655" s="1" t="s">
        <v>2405</v>
      </c>
      <c r="B655" s="2" t="s">
        <v>2406</v>
      </c>
      <c r="C655" s="3">
        <v>43951.468645833302</v>
      </c>
      <c r="D655" s="4" t="s">
        <v>2407</v>
      </c>
      <c r="E655" s="5" t="s">
        <v>2408</v>
      </c>
      <c r="F655" s="6" t="s">
        <v>17</v>
      </c>
      <c r="G655" s="7" t="s">
        <v>18</v>
      </c>
      <c r="H655" s="8" t="s">
        <v>19</v>
      </c>
      <c r="I655" s="9" t="s">
        <v>19</v>
      </c>
      <c r="J655" s="10" t="s">
        <v>2366</v>
      </c>
      <c r="K655" s="11" t="s">
        <v>2366</v>
      </c>
      <c r="L655" s="12" t="s">
        <v>38</v>
      </c>
      <c r="M655" s="13" t="s">
        <v>105</v>
      </c>
    </row>
    <row r="656" spans="1:13" hidden="1" x14ac:dyDescent="0.25">
      <c r="A656" s="1" t="s">
        <v>2409</v>
      </c>
      <c r="B656" s="2" t="s">
        <v>2410</v>
      </c>
      <c r="C656" s="3">
        <v>43741.4839699074</v>
      </c>
      <c r="D656" s="4" t="s">
        <v>2411</v>
      </c>
      <c r="E656" s="5" t="s">
        <v>150</v>
      </c>
      <c r="F656" s="6" t="s">
        <v>17</v>
      </c>
      <c r="G656" s="7" t="s">
        <v>43</v>
      </c>
      <c r="H656" s="8" t="s">
        <v>51</v>
      </c>
      <c r="I656" s="9" t="s">
        <v>19</v>
      </c>
      <c r="J656" s="10" t="s">
        <v>2366</v>
      </c>
      <c r="K656" s="11" t="s">
        <v>2366</v>
      </c>
      <c r="L656" s="12" t="s">
        <v>374</v>
      </c>
      <c r="M656" s="13" t="s">
        <v>22</v>
      </c>
    </row>
    <row r="657" spans="1:13" hidden="1" x14ac:dyDescent="0.25">
      <c r="A657" s="1" t="s">
        <v>2412</v>
      </c>
      <c r="B657" s="2" t="s">
        <v>2413</v>
      </c>
      <c r="C657" s="3">
        <v>44014.516446759299</v>
      </c>
      <c r="D657" s="4" t="s">
        <v>2414</v>
      </c>
      <c r="E657" s="5" t="s">
        <v>2415</v>
      </c>
      <c r="F657" s="6" t="s">
        <v>17</v>
      </c>
      <c r="G657" s="7" t="s">
        <v>155</v>
      </c>
      <c r="H657" s="8" t="s">
        <v>19</v>
      </c>
      <c r="I657" s="9" t="s">
        <v>19</v>
      </c>
      <c r="J657" s="10" t="s">
        <v>2366</v>
      </c>
      <c r="K657" s="11" t="s">
        <v>2366</v>
      </c>
      <c r="L657" s="12" t="s">
        <v>117</v>
      </c>
      <c r="M657" s="13" t="s">
        <v>22</v>
      </c>
    </row>
    <row r="658" spans="1:13" hidden="1" x14ac:dyDescent="0.25">
      <c r="A658" s="1" t="s">
        <v>2416</v>
      </c>
      <c r="B658" s="2" t="s">
        <v>2417</v>
      </c>
      <c r="C658" s="3">
        <v>44014.5161689815</v>
      </c>
      <c r="D658" s="4" t="s">
        <v>2418</v>
      </c>
      <c r="E658" s="5" t="s">
        <v>386</v>
      </c>
      <c r="F658" s="6" t="s">
        <v>17</v>
      </c>
      <c r="G658" s="7" t="s">
        <v>155</v>
      </c>
      <c r="H658" s="8" t="s">
        <v>19</v>
      </c>
      <c r="I658" s="9" t="s">
        <v>19</v>
      </c>
      <c r="J658" s="10" t="s">
        <v>2366</v>
      </c>
      <c r="K658" s="11" t="s">
        <v>2366</v>
      </c>
      <c r="L658" s="12" t="s">
        <v>117</v>
      </c>
      <c r="M658" s="13" t="s">
        <v>22</v>
      </c>
    </row>
    <row r="659" spans="1:13" hidden="1" x14ac:dyDescent="0.25">
      <c r="A659" s="1" t="s">
        <v>2419</v>
      </c>
      <c r="B659" s="2" t="s">
        <v>2420</v>
      </c>
      <c r="C659" s="3">
        <v>44014.5077662037</v>
      </c>
      <c r="D659" s="4" t="s">
        <v>2421</v>
      </c>
      <c r="E659" s="5" t="s">
        <v>2422</v>
      </c>
      <c r="F659" s="6" t="s">
        <v>17</v>
      </c>
      <c r="G659" s="7" t="s">
        <v>285</v>
      </c>
      <c r="H659" s="8" t="s">
        <v>19</v>
      </c>
      <c r="I659" s="9" t="s">
        <v>19</v>
      </c>
      <c r="J659" s="10" t="s">
        <v>2366</v>
      </c>
      <c r="K659" s="11" t="s">
        <v>2366</v>
      </c>
      <c r="L659" s="12" t="s">
        <v>117</v>
      </c>
      <c r="M659" s="13" t="s">
        <v>22</v>
      </c>
    </row>
    <row r="660" spans="1:13" hidden="1" x14ac:dyDescent="0.25">
      <c r="A660" s="1" t="s">
        <v>2423</v>
      </c>
      <c r="B660" s="2" t="s">
        <v>2424</v>
      </c>
      <c r="C660" s="3">
        <v>44064.797106481499</v>
      </c>
      <c r="D660" s="4" t="s">
        <v>2425</v>
      </c>
      <c r="E660" s="5" t="s">
        <v>16</v>
      </c>
      <c r="F660" s="6" t="s">
        <v>17</v>
      </c>
      <c r="G660" s="7" t="s">
        <v>18</v>
      </c>
      <c r="H660" s="8" t="s">
        <v>19</v>
      </c>
      <c r="I660" s="9" t="s">
        <v>19</v>
      </c>
      <c r="J660" s="10" t="s">
        <v>2366</v>
      </c>
      <c r="K660" s="11" t="s">
        <v>2366</v>
      </c>
      <c r="L660" s="12" t="s">
        <v>30</v>
      </c>
      <c r="M660" s="13" t="s">
        <v>22</v>
      </c>
    </row>
    <row r="661" spans="1:13" hidden="1" x14ac:dyDescent="0.25">
      <c r="A661" s="1" t="s">
        <v>2434</v>
      </c>
      <c r="B661" s="2" t="s">
        <v>2435</v>
      </c>
      <c r="C661" s="3">
        <v>44014.515914351898</v>
      </c>
      <c r="D661" s="4" t="s">
        <v>2436</v>
      </c>
      <c r="E661" s="5" t="s">
        <v>511</v>
      </c>
      <c r="F661" s="6" t="s">
        <v>17</v>
      </c>
      <c r="G661" s="7" t="s">
        <v>155</v>
      </c>
      <c r="H661" s="8" t="s">
        <v>19</v>
      </c>
      <c r="I661" s="9" t="s">
        <v>19</v>
      </c>
      <c r="J661" s="10" t="s">
        <v>2366</v>
      </c>
      <c r="K661" s="11" t="s">
        <v>2366</v>
      </c>
      <c r="L661" s="12" t="s">
        <v>46</v>
      </c>
      <c r="M661" s="13" t="s">
        <v>22</v>
      </c>
    </row>
    <row r="662" spans="1:13" hidden="1" x14ac:dyDescent="0.25">
      <c r="A662" s="1" t="s">
        <v>2437</v>
      </c>
      <c r="B662" s="2" t="s">
        <v>2438</v>
      </c>
      <c r="C662" s="3">
        <v>43616.420532407399</v>
      </c>
      <c r="D662" s="4" t="s">
        <v>2439</v>
      </c>
      <c r="E662" s="5" t="s">
        <v>88</v>
      </c>
      <c r="F662" s="6" t="s">
        <v>17</v>
      </c>
      <c r="G662" s="7" t="s">
        <v>89</v>
      </c>
      <c r="H662" s="8" t="s">
        <v>19</v>
      </c>
      <c r="I662" s="9" t="s">
        <v>19</v>
      </c>
      <c r="J662" s="10" t="s">
        <v>2440</v>
      </c>
      <c r="K662" s="11" t="s">
        <v>2440</v>
      </c>
      <c r="L662" s="12" t="s">
        <v>38</v>
      </c>
      <c r="M662" s="13" t="s">
        <v>22</v>
      </c>
    </row>
    <row r="663" spans="1:13" hidden="1" x14ac:dyDescent="0.25">
      <c r="A663" s="1" t="s">
        <v>2441</v>
      </c>
      <c r="B663" s="2" t="s">
        <v>2442</v>
      </c>
      <c r="C663" s="3">
        <v>43621.529930555596</v>
      </c>
      <c r="D663" s="4" t="s">
        <v>2443</v>
      </c>
      <c r="E663" s="5" t="s">
        <v>109</v>
      </c>
      <c r="F663" s="6" t="s">
        <v>17</v>
      </c>
      <c r="G663" s="7" t="s">
        <v>110</v>
      </c>
      <c r="H663" s="8" t="s">
        <v>19</v>
      </c>
      <c r="I663" s="9" t="s">
        <v>19</v>
      </c>
      <c r="J663" s="10" t="s">
        <v>2440</v>
      </c>
      <c r="K663" s="11" t="s">
        <v>2440</v>
      </c>
      <c r="L663" s="12" t="s">
        <v>104</v>
      </c>
      <c r="M663" s="13" t="s">
        <v>22</v>
      </c>
    </row>
    <row r="664" spans="1:13" hidden="1" x14ac:dyDescent="0.25">
      <c r="A664" s="1" t="s">
        <v>2444</v>
      </c>
      <c r="B664" s="2" t="s">
        <v>2445</v>
      </c>
      <c r="C664" s="3">
        <v>43685.6245023148</v>
      </c>
      <c r="D664" s="4" t="s">
        <v>2446</v>
      </c>
      <c r="E664" s="5" t="s">
        <v>2447</v>
      </c>
      <c r="F664" s="6" t="s">
        <v>116</v>
      </c>
      <c r="G664" s="7" t="s">
        <v>89</v>
      </c>
      <c r="H664" s="8" t="s">
        <v>19</v>
      </c>
      <c r="I664" s="9" t="s">
        <v>19</v>
      </c>
      <c r="J664" s="10" t="s">
        <v>2440</v>
      </c>
      <c r="K664" s="11" t="s">
        <v>2440</v>
      </c>
      <c r="L664" s="12" t="s">
        <v>104</v>
      </c>
      <c r="M664" s="13" t="s">
        <v>105</v>
      </c>
    </row>
    <row r="665" spans="1:13" hidden="1" x14ac:dyDescent="0.25">
      <c r="A665" s="1" t="s">
        <v>2448</v>
      </c>
      <c r="B665" s="2" t="s">
        <v>2449</v>
      </c>
      <c r="C665" s="3">
        <v>43754.386527777802</v>
      </c>
      <c r="D665" s="4" t="s">
        <v>2450</v>
      </c>
      <c r="E665" s="5" t="s">
        <v>1782</v>
      </c>
      <c r="F665" s="6" t="s">
        <v>27</v>
      </c>
      <c r="G665" s="7" t="s">
        <v>140</v>
      </c>
      <c r="H665" s="8" t="s">
        <v>160</v>
      </c>
      <c r="I665" s="9" t="s">
        <v>19</v>
      </c>
      <c r="J665" s="10" t="s">
        <v>2440</v>
      </c>
      <c r="K665" s="11" t="s">
        <v>2440</v>
      </c>
      <c r="L665" s="12" t="s">
        <v>30</v>
      </c>
      <c r="M665" s="13" t="s">
        <v>22</v>
      </c>
    </row>
    <row r="666" spans="1:13" hidden="1" x14ac:dyDescent="0.25">
      <c r="A666" s="1" t="s">
        <v>2451</v>
      </c>
      <c r="B666" s="2" t="s">
        <v>2452</v>
      </c>
      <c r="C666" s="3">
        <v>44062.627106481501</v>
      </c>
      <c r="D666" s="4" t="s">
        <v>2453</v>
      </c>
      <c r="E666" s="5" t="s">
        <v>2042</v>
      </c>
      <c r="F666" s="6" t="s">
        <v>17</v>
      </c>
      <c r="G666" s="7" t="s">
        <v>140</v>
      </c>
      <c r="H666" s="8" t="s">
        <v>300</v>
      </c>
      <c r="I666" s="9" t="s">
        <v>19</v>
      </c>
      <c r="J666" s="10" t="s">
        <v>2440</v>
      </c>
      <c r="K666" s="11" t="s">
        <v>2440</v>
      </c>
      <c r="L666" s="12" t="s">
        <v>30</v>
      </c>
      <c r="M666" s="13" t="s">
        <v>22</v>
      </c>
    </row>
    <row r="667" spans="1:13" hidden="1" x14ac:dyDescent="0.25">
      <c r="A667" s="1" t="s">
        <v>2454</v>
      </c>
      <c r="B667" s="2" t="s">
        <v>2455</v>
      </c>
      <c r="C667" s="3">
        <v>44062.6277430556</v>
      </c>
      <c r="D667" s="4" t="s">
        <v>2456</v>
      </c>
      <c r="E667" s="5" t="s">
        <v>2239</v>
      </c>
      <c r="F667" s="6" t="s">
        <v>17</v>
      </c>
      <c r="G667" s="7" t="s">
        <v>140</v>
      </c>
      <c r="H667" s="8" t="s">
        <v>300</v>
      </c>
      <c r="I667" s="9" t="s">
        <v>19</v>
      </c>
      <c r="J667" s="10" t="s">
        <v>2440</v>
      </c>
      <c r="K667" s="11" t="s">
        <v>2440</v>
      </c>
      <c r="L667" s="12" t="s">
        <v>30</v>
      </c>
      <c r="M667" s="13" t="s">
        <v>22</v>
      </c>
    </row>
    <row r="668" spans="1:13" hidden="1" x14ac:dyDescent="0.25">
      <c r="A668" s="1" t="s">
        <v>2457</v>
      </c>
      <c r="B668" s="2" t="s">
        <v>2458</v>
      </c>
      <c r="C668" s="3">
        <v>43780.468368055597</v>
      </c>
      <c r="D668" s="4" t="s">
        <v>2459</v>
      </c>
      <c r="E668" s="5" t="s">
        <v>2460</v>
      </c>
      <c r="F668" s="6" t="s">
        <v>17</v>
      </c>
      <c r="G668" s="7" t="s">
        <v>43</v>
      </c>
      <c r="H668" s="8" t="s">
        <v>51</v>
      </c>
      <c r="I668" s="9" t="s">
        <v>19</v>
      </c>
      <c r="J668" s="10" t="s">
        <v>2440</v>
      </c>
      <c r="K668" s="11" t="s">
        <v>2440</v>
      </c>
      <c r="L668" s="12" t="s">
        <v>654</v>
      </c>
      <c r="M668" s="13" t="s">
        <v>22</v>
      </c>
    </row>
    <row r="669" spans="1:13" hidden="1" x14ac:dyDescent="0.25">
      <c r="A669" s="1" t="s">
        <v>2461</v>
      </c>
      <c r="B669" s="2" t="s">
        <v>2462</v>
      </c>
      <c r="C669" s="3">
        <v>43586.499652777798</v>
      </c>
      <c r="D669" s="4" t="s">
        <v>2463</v>
      </c>
      <c r="E669" s="5" t="s">
        <v>609</v>
      </c>
      <c r="F669" s="6" t="s">
        <v>17</v>
      </c>
      <c r="G669" s="7" t="s">
        <v>43</v>
      </c>
      <c r="H669" s="8" t="s">
        <v>44</v>
      </c>
      <c r="I669" s="9" t="s">
        <v>19</v>
      </c>
      <c r="J669" s="10" t="s">
        <v>2440</v>
      </c>
      <c r="K669" s="11" t="s">
        <v>2440</v>
      </c>
      <c r="L669" s="12" t="s">
        <v>654</v>
      </c>
      <c r="M669" s="13" t="s">
        <v>105</v>
      </c>
    </row>
    <row r="670" spans="1:13" hidden="1" x14ac:dyDescent="0.25">
      <c r="A670" s="1" t="s">
        <v>2464</v>
      </c>
      <c r="B670" s="2" t="s">
        <v>2465</v>
      </c>
      <c r="C670" s="3">
        <v>44000.674236111103</v>
      </c>
      <c r="D670" s="4" t="s">
        <v>2466</v>
      </c>
      <c r="E670" s="5" t="s">
        <v>2467</v>
      </c>
      <c r="F670" s="6" t="s">
        <v>17</v>
      </c>
      <c r="G670" s="7" t="s">
        <v>64</v>
      </c>
      <c r="H670" s="8" t="s">
        <v>666</v>
      </c>
      <c r="I670" s="9" t="s">
        <v>19</v>
      </c>
      <c r="J670" s="10" t="s">
        <v>2468</v>
      </c>
      <c r="K670" s="11" t="s">
        <v>2468</v>
      </c>
      <c r="L670" s="12" t="s">
        <v>21</v>
      </c>
      <c r="M670" s="13" t="s">
        <v>22</v>
      </c>
    </row>
    <row r="671" spans="1:13" hidden="1" x14ac:dyDescent="0.25">
      <c r="A671" s="1" t="s">
        <v>2469</v>
      </c>
      <c r="B671" s="2" t="s">
        <v>2470</v>
      </c>
      <c r="C671" s="3">
        <v>44000.674236111103</v>
      </c>
      <c r="D671" s="4" t="s">
        <v>2471</v>
      </c>
      <c r="E671" s="5" t="s">
        <v>2467</v>
      </c>
      <c r="F671" s="6" t="s">
        <v>27</v>
      </c>
      <c r="G671" s="7" t="s">
        <v>64</v>
      </c>
      <c r="H671" s="8" t="s">
        <v>666</v>
      </c>
      <c r="I671" s="9" t="s">
        <v>19</v>
      </c>
      <c r="J671" s="10" t="s">
        <v>2468</v>
      </c>
      <c r="K671" s="11" t="s">
        <v>2468</v>
      </c>
      <c r="L671" s="12" t="s">
        <v>21</v>
      </c>
      <c r="M671" s="13" t="s">
        <v>22</v>
      </c>
    </row>
    <row r="672" spans="1:13" hidden="1" x14ac:dyDescent="0.25">
      <c r="A672" s="1" t="s">
        <v>2472</v>
      </c>
      <c r="B672" s="2" t="s">
        <v>2473</v>
      </c>
      <c r="C672" s="3">
        <v>43875.448750000003</v>
      </c>
      <c r="D672" s="4" t="s">
        <v>2474</v>
      </c>
      <c r="E672" s="5" t="s">
        <v>2475</v>
      </c>
      <c r="F672" s="6" t="s">
        <v>98</v>
      </c>
      <c r="G672" s="7" t="s">
        <v>99</v>
      </c>
      <c r="H672" s="8" t="s">
        <v>19</v>
      </c>
      <c r="I672" s="9" t="s">
        <v>19</v>
      </c>
      <c r="J672" s="10" t="s">
        <v>2468</v>
      </c>
      <c r="K672" s="11" t="s">
        <v>2468</v>
      </c>
      <c r="L672" s="12" t="s">
        <v>21</v>
      </c>
      <c r="M672" s="13" t="s">
        <v>22</v>
      </c>
    </row>
    <row r="673" spans="1:13" hidden="1" x14ac:dyDescent="0.25">
      <c r="A673" s="1" t="s">
        <v>2528</v>
      </c>
      <c r="B673" s="2" t="s">
        <v>2529</v>
      </c>
      <c r="C673" s="3">
        <v>43879.382557870398</v>
      </c>
      <c r="D673" s="4" t="s">
        <v>2530</v>
      </c>
      <c r="E673" s="5" t="s">
        <v>2531</v>
      </c>
      <c r="F673" s="6" t="s">
        <v>27</v>
      </c>
      <c r="G673" s="7" t="s">
        <v>19</v>
      </c>
      <c r="H673" s="8" t="s">
        <v>19</v>
      </c>
      <c r="I673" s="9" t="s">
        <v>2105</v>
      </c>
      <c r="J673" s="10" t="s">
        <v>2468</v>
      </c>
      <c r="K673" s="11" t="s">
        <v>2468</v>
      </c>
      <c r="L673" s="12" t="s">
        <v>21</v>
      </c>
      <c r="M673" s="13" t="s">
        <v>22</v>
      </c>
    </row>
    <row r="674" spans="1:13" hidden="1" x14ac:dyDescent="0.25">
      <c r="A674" s="1" t="s">
        <v>2476</v>
      </c>
      <c r="B674" s="2" t="s">
        <v>2477</v>
      </c>
      <c r="C674" s="3">
        <v>43969.386342592603</v>
      </c>
      <c r="D674" s="4" t="s">
        <v>2478</v>
      </c>
      <c r="E674" s="5" t="s">
        <v>1916</v>
      </c>
      <c r="F674" s="6" t="s">
        <v>17</v>
      </c>
      <c r="G674" s="7" t="s">
        <v>43</v>
      </c>
      <c r="H674" s="8" t="s">
        <v>44</v>
      </c>
      <c r="I674" s="9" t="s">
        <v>19</v>
      </c>
      <c r="J674" s="10" t="s">
        <v>2468</v>
      </c>
      <c r="K674" s="11" t="s">
        <v>2468</v>
      </c>
      <c r="L674" s="12" t="s">
        <v>21</v>
      </c>
      <c r="M674" s="13" t="s">
        <v>105</v>
      </c>
    </row>
    <row r="675" spans="1:13" hidden="1" x14ac:dyDescent="0.25">
      <c r="A675" s="1" t="s">
        <v>2479</v>
      </c>
      <c r="B675" s="2" t="s">
        <v>2480</v>
      </c>
      <c r="C675" s="3">
        <v>43838.4348032407</v>
      </c>
      <c r="D675" s="4" t="s">
        <v>2481</v>
      </c>
      <c r="E675" s="5" t="s">
        <v>2482</v>
      </c>
      <c r="F675" s="6" t="s">
        <v>17</v>
      </c>
      <c r="G675" s="7" t="s">
        <v>99</v>
      </c>
      <c r="H675" s="8" t="s">
        <v>19</v>
      </c>
      <c r="I675" s="9" t="s">
        <v>19</v>
      </c>
      <c r="J675" s="10" t="s">
        <v>2468</v>
      </c>
      <c r="K675" s="11" t="s">
        <v>2468</v>
      </c>
      <c r="L675" s="12" t="s">
        <v>21</v>
      </c>
      <c r="M675" s="13" t="s">
        <v>22</v>
      </c>
    </row>
    <row r="676" spans="1:13" hidden="1" x14ac:dyDescent="0.25">
      <c r="A676" s="1" t="s">
        <v>2483</v>
      </c>
      <c r="B676" s="2" t="s">
        <v>2484</v>
      </c>
      <c r="C676" s="3">
        <v>43991.426041666702</v>
      </c>
      <c r="D676" s="4" t="s">
        <v>2485</v>
      </c>
      <c r="E676" s="5" t="s">
        <v>856</v>
      </c>
      <c r="F676" s="6" t="s">
        <v>17</v>
      </c>
      <c r="G676" s="7" t="s">
        <v>253</v>
      </c>
      <c r="H676" s="8" t="s">
        <v>19</v>
      </c>
      <c r="I676" s="9" t="s">
        <v>19</v>
      </c>
      <c r="J676" s="10" t="s">
        <v>2468</v>
      </c>
      <c r="K676" s="11" t="s">
        <v>2468</v>
      </c>
      <c r="L676" s="12" t="s">
        <v>21</v>
      </c>
      <c r="M676" s="13" t="s">
        <v>105</v>
      </c>
    </row>
    <row r="677" spans="1:13" hidden="1" x14ac:dyDescent="0.25">
      <c r="A677" s="1" t="s">
        <v>2486</v>
      </c>
      <c r="B677" s="2" t="s">
        <v>2487</v>
      </c>
      <c r="C677" s="3">
        <v>43969.386712963002</v>
      </c>
      <c r="D677" s="4" t="s">
        <v>2488</v>
      </c>
      <c r="E677" s="5" t="s">
        <v>150</v>
      </c>
      <c r="F677" s="6" t="s">
        <v>17</v>
      </c>
      <c r="G677" s="7" t="s">
        <v>43</v>
      </c>
      <c r="H677" s="8" t="s">
        <v>51</v>
      </c>
      <c r="I677" s="9" t="s">
        <v>19</v>
      </c>
      <c r="J677" s="10" t="s">
        <v>2468</v>
      </c>
      <c r="K677" s="11" t="s">
        <v>2468</v>
      </c>
      <c r="L677" s="12" t="s">
        <v>21</v>
      </c>
      <c r="M677" s="13" t="s">
        <v>105</v>
      </c>
    </row>
    <row r="678" spans="1:13" hidden="1" x14ac:dyDescent="0.25">
      <c r="A678" s="1" t="s">
        <v>2489</v>
      </c>
      <c r="B678" s="2" t="s">
        <v>2490</v>
      </c>
      <c r="C678" s="3">
        <v>44067.738854166702</v>
      </c>
      <c r="D678" s="4" t="s">
        <v>2491</v>
      </c>
      <c r="E678" s="5" t="s">
        <v>284</v>
      </c>
      <c r="F678" s="6" t="s">
        <v>17</v>
      </c>
      <c r="G678" s="7" t="s">
        <v>285</v>
      </c>
      <c r="H678" s="8" t="s">
        <v>19</v>
      </c>
      <c r="I678" s="9" t="s">
        <v>19</v>
      </c>
      <c r="J678" s="10" t="s">
        <v>2468</v>
      </c>
      <c r="K678" s="11" t="s">
        <v>2468</v>
      </c>
      <c r="L678" s="12" t="s">
        <v>21</v>
      </c>
      <c r="M678" s="13" t="s">
        <v>105</v>
      </c>
    </row>
    <row r="679" spans="1:13" hidden="1" x14ac:dyDescent="0.25">
      <c r="A679" s="1" t="s">
        <v>2495</v>
      </c>
      <c r="B679" s="2" t="s">
        <v>2496</v>
      </c>
      <c r="C679" s="3">
        <v>43910.434976851902</v>
      </c>
      <c r="D679" s="4" t="s">
        <v>2497</v>
      </c>
      <c r="E679" s="5" t="s">
        <v>289</v>
      </c>
      <c r="F679" s="6" t="s">
        <v>17</v>
      </c>
      <c r="G679" s="7" t="s">
        <v>155</v>
      </c>
      <c r="H679" s="8" t="s">
        <v>19</v>
      </c>
      <c r="I679" s="9" t="s">
        <v>19</v>
      </c>
      <c r="J679" s="10" t="s">
        <v>2468</v>
      </c>
      <c r="K679" s="11" t="s">
        <v>2468</v>
      </c>
      <c r="L679" s="12" t="s">
        <v>21</v>
      </c>
      <c r="M679" s="13" t="s">
        <v>105</v>
      </c>
    </row>
    <row r="680" spans="1:13" hidden="1" x14ac:dyDescent="0.25">
      <c r="A680" s="1" t="s">
        <v>2498</v>
      </c>
      <c r="B680" s="2" t="s">
        <v>2499</v>
      </c>
      <c r="C680" s="3">
        <v>43969.386527777802</v>
      </c>
      <c r="D680" s="4" t="s">
        <v>2500</v>
      </c>
      <c r="E680" s="5" t="s">
        <v>234</v>
      </c>
      <c r="F680" s="6" t="s">
        <v>17</v>
      </c>
      <c r="G680" s="7" t="s">
        <v>235</v>
      </c>
      <c r="H680" s="8" t="s">
        <v>19</v>
      </c>
      <c r="I680" s="9" t="s">
        <v>19</v>
      </c>
      <c r="J680" s="10" t="s">
        <v>2468</v>
      </c>
      <c r="K680" s="11" t="s">
        <v>2468</v>
      </c>
      <c r="L680" s="12" t="s">
        <v>21</v>
      </c>
      <c r="M680" s="13" t="s">
        <v>22</v>
      </c>
    </row>
    <row r="681" spans="1:13" hidden="1" x14ac:dyDescent="0.25">
      <c r="A681" s="1" t="s">
        <v>2559</v>
      </c>
      <c r="B681" s="2" t="s">
        <v>2560</v>
      </c>
      <c r="C681" s="3">
        <v>43878.575636574104</v>
      </c>
      <c r="D681" s="4" t="s">
        <v>2561</v>
      </c>
      <c r="E681" s="5" t="s">
        <v>2562</v>
      </c>
      <c r="F681" s="6" t="s">
        <v>17</v>
      </c>
      <c r="G681" s="7" t="s">
        <v>19</v>
      </c>
      <c r="H681" s="8" t="s">
        <v>19</v>
      </c>
      <c r="I681" s="9" t="s">
        <v>1516</v>
      </c>
      <c r="J681" s="10" t="s">
        <v>2468</v>
      </c>
      <c r="K681" s="11" t="s">
        <v>2468</v>
      </c>
      <c r="L681" s="12" t="s">
        <v>111</v>
      </c>
      <c r="M681" s="13" t="s">
        <v>22</v>
      </c>
    </row>
    <row r="682" spans="1:13" hidden="1" x14ac:dyDescent="0.25">
      <c r="A682" s="1" t="s">
        <v>2563</v>
      </c>
      <c r="B682" s="2" t="s">
        <v>2564</v>
      </c>
      <c r="C682" s="3">
        <v>43878.575636574104</v>
      </c>
      <c r="D682" s="4" t="s">
        <v>2565</v>
      </c>
      <c r="E682" s="5" t="s">
        <v>2562</v>
      </c>
      <c r="F682" s="6" t="s">
        <v>27</v>
      </c>
      <c r="G682" s="7" t="s">
        <v>19</v>
      </c>
      <c r="H682" s="8" t="s">
        <v>19</v>
      </c>
      <c r="I682" s="9" t="s">
        <v>1516</v>
      </c>
      <c r="J682" s="10" t="s">
        <v>2468</v>
      </c>
      <c r="K682" s="11" t="s">
        <v>2468</v>
      </c>
      <c r="L682" s="12" t="s">
        <v>111</v>
      </c>
      <c r="M682" s="13" t="s">
        <v>22</v>
      </c>
    </row>
    <row r="683" spans="1:13" x14ac:dyDescent="0.25">
      <c r="A683" s="1" t="s">
        <v>2566</v>
      </c>
      <c r="B683" s="2" t="s">
        <v>2567</v>
      </c>
      <c r="C683" s="3">
        <v>43700.538425925901</v>
      </c>
      <c r="D683" s="4" t="s">
        <v>2568</v>
      </c>
      <c r="E683" s="5" t="s">
        <v>2569</v>
      </c>
      <c r="F683" s="6" t="s">
        <v>27</v>
      </c>
      <c r="G683" s="7" t="s">
        <v>19</v>
      </c>
      <c r="H683" s="8" t="s">
        <v>19</v>
      </c>
      <c r="I683" s="9" t="s">
        <v>28</v>
      </c>
      <c r="J683" s="10" t="s">
        <v>2468</v>
      </c>
      <c r="K683" s="11" t="s">
        <v>2468</v>
      </c>
      <c r="L683" s="12" t="s">
        <v>46</v>
      </c>
      <c r="M683" s="13" t="s">
        <v>22</v>
      </c>
    </row>
    <row r="684" spans="1:13" hidden="1" x14ac:dyDescent="0.25">
      <c r="A684" s="1" t="s">
        <v>2501</v>
      </c>
      <c r="B684" s="2" t="s">
        <v>2502</v>
      </c>
      <c r="C684" s="3">
        <v>44067.7424537037</v>
      </c>
      <c r="D684" s="4" t="s">
        <v>2503</v>
      </c>
      <c r="E684" s="5" t="s">
        <v>567</v>
      </c>
      <c r="F684" s="6" t="s">
        <v>17</v>
      </c>
      <c r="G684" s="7" t="s">
        <v>285</v>
      </c>
      <c r="H684" s="8" t="s">
        <v>19</v>
      </c>
      <c r="I684" s="9" t="s">
        <v>19</v>
      </c>
      <c r="J684" s="10" t="s">
        <v>2468</v>
      </c>
      <c r="K684" s="11" t="s">
        <v>2468</v>
      </c>
      <c r="L684" s="12" t="s">
        <v>21</v>
      </c>
      <c r="M684" s="13" t="s">
        <v>105</v>
      </c>
    </row>
    <row r="685" spans="1:13" hidden="1" x14ac:dyDescent="0.25">
      <c r="A685" s="1" t="s">
        <v>2504</v>
      </c>
      <c r="B685" s="2" t="s">
        <v>2505</v>
      </c>
      <c r="C685" s="3">
        <v>43991.429074074098</v>
      </c>
      <c r="D685" s="4" t="s">
        <v>2506</v>
      </c>
      <c r="E685" s="5" t="s">
        <v>252</v>
      </c>
      <c r="F685" s="6" t="s">
        <v>17</v>
      </c>
      <c r="G685" s="7" t="s">
        <v>253</v>
      </c>
      <c r="H685" s="8" t="s">
        <v>19</v>
      </c>
      <c r="I685" s="9" t="s">
        <v>19</v>
      </c>
      <c r="J685" s="10" t="s">
        <v>2468</v>
      </c>
      <c r="K685" s="11" t="s">
        <v>2468</v>
      </c>
      <c r="L685" s="12" t="s">
        <v>21</v>
      </c>
      <c r="M685" s="13" t="s">
        <v>105</v>
      </c>
    </row>
    <row r="686" spans="1:13" hidden="1" x14ac:dyDescent="0.25">
      <c r="A686" s="1" t="s">
        <v>2507</v>
      </c>
      <c r="B686" s="2" t="s">
        <v>2508</v>
      </c>
      <c r="C686" s="3">
        <v>43991.429074074098</v>
      </c>
      <c r="D686" s="4" t="s">
        <v>2509</v>
      </c>
      <c r="E686" s="5" t="s">
        <v>252</v>
      </c>
      <c r="F686" s="6" t="s">
        <v>27</v>
      </c>
      <c r="G686" s="7" t="s">
        <v>253</v>
      </c>
      <c r="H686" s="8" t="s">
        <v>19</v>
      </c>
      <c r="I686" s="9" t="s">
        <v>19</v>
      </c>
      <c r="J686" s="10" t="s">
        <v>2468</v>
      </c>
      <c r="K686" s="11" t="s">
        <v>2468</v>
      </c>
      <c r="L686" s="12" t="s">
        <v>21</v>
      </c>
      <c r="M686" s="13" t="s">
        <v>105</v>
      </c>
    </row>
    <row r="687" spans="1:13" hidden="1" x14ac:dyDescent="0.25">
      <c r="A687" s="1" t="s">
        <v>2510</v>
      </c>
      <c r="B687" s="2" t="s">
        <v>2511</v>
      </c>
      <c r="C687" s="3">
        <v>44014.670624999999</v>
      </c>
      <c r="D687" s="4" t="s">
        <v>2512</v>
      </c>
      <c r="E687" s="5" t="s">
        <v>317</v>
      </c>
      <c r="F687" s="6" t="s">
        <v>17</v>
      </c>
      <c r="G687" s="7" t="s">
        <v>155</v>
      </c>
      <c r="H687" s="8" t="s">
        <v>19</v>
      </c>
      <c r="I687" s="9" t="s">
        <v>19</v>
      </c>
      <c r="J687" s="10" t="s">
        <v>2468</v>
      </c>
      <c r="K687" s="11" t="s">
        <v>2468</v>
      </c>
      <c r="L687" s="12" t="s">
        <v>21</v>
      </c>
      <c r="M687" s="13" t="s">
        <v>105</v>
      </c>
    </row>
    <row r="688" spans="1:13" hidden="1" x14ac:dyDescent="0.25">
      <c r="A688" s="1" t="s">
        <v>2513</v>
      </c>
      <c r="B688" s="2" t="s">
        <v>2514</v>
      </c>
      <c r="C688" s="3">
        <v>43991.429074074098</v>
      </c>
      <c r="D688" s="4" t="s">
        <v>2515</v>
      </c>
      <c r="E688" s="5" t="s">
        <v>2516</v>
      </c>
      <c r="F688" s="6" t="s">
        <v>17</v>
      </c>
      <c r="G688" s="7" t="s">
        <v>253</v>
      </c>
      <c r="H688" s="8" t="s">
        <v>19</v>
      </c>
      <c r="I688" s="9" t="s">
        <v>19</v>
      </c>
      <c r="J688" s="10" t="s">
        <v>2468</v>
      </c>
      <c r="K688" s="11" t="s">
        <v>2468</v>
      </c>
      <c r="L688" s="12" t="s">
        <v>21</v>
      </c>
      <c r="M688" s="13" t="s">
        <v>105</v>
      </c>
    </row>
    <row r="689" spans="1:13" hidden="1" x14ac:dyDescent="0.25">
      <c r="A689" s="1" t="s">
        <v>2517</v>
      </c>
      <c r="B689" s="2" t="s">
        <v>2518</v>
      </c>
      <c r="C689" s="3">
        <v>43991.429074074098</v>
      </c>
      <c r="D689" s="4" t="s">
        <v>2519</v>
      </c>
      <c r="E689" s="5" t="s">
        <v>2516</v>
      </c>
      <c r="F689" s="6" t="s">
        <v>27</v>
      </c>
      <c r="G689" s="7" t="s">
        <v>253</v>
      </c>
      <c r="H689" s="8" t="s">
        <v>19</v>
      </c>
      <c r="I689" s="9" t="s">
        <v>19</v>
      </c>
      <c r="J689" s="10" t="s">
        <v>2468</v>
      </c>
      <c r="K689" s="11" t="s">
        <v>2468</v>
      </c>
      <c r="L689" s="12" t="s">
        <v>21</v>
      </c>
      <c r="M689" s="13" t="s">
        <v>105</v>
      </c>
    </row>
    <row r="690" spans="1:13" hidden="1" x14ac:dyDescent="0.25">
      <c r="A690" s="1" t="s">
        <v>2520</v>
      </c>
      <c r="B690" s="2" t="s">
        <v>2521</v>
      </c>
      <c r="C690" s="3">
        <v>44067.741296296299</v>
      </c>
      <c r="D690" s="4" t="s">
        <v>2522</v>
      </c>
      <c r="E690" s="5" t="s">
        <v>2523</v>
      </c>
      <c r="F690" s="6" t="s">
        <v>17</v>
      </c>
      <c r="G690" s="7" t="s">
        <v>285</v>
      </c>
      <c r="H690" s="8" t="s">
        <v>19</v>
      </c>
      <c r="I690" s="9" t="s">
        <v>19</v>
      </c>
      <c r="J690" s="10" t="s">
        <v>2468</v>
      </c>
      <c r="K690" s="11" t="s">
        <v>2468</v>
      </c>
      <c r="L690" s="12" t="s">
        <v>21</v>
      </c>
      <c r="M690" s="13" t="s">
        <v>105</v>
      </c>
    </row>
    <row r="691" spans="1:13" hidden="1" x14ac:dyDescent="0.25">
      <c r="A691" s="1" t="s">
        <v>2524</v>
      </c>
      <c r="B691" s="2" t="s">
        <v>2525</v>
      </c>
      <c r="C691" s="3">
        <v>44014.675416666701</v>
      </c>
      <c r="D691" s="4" t="s">
        <v>2526</v>
      </c>
      <c r="E691" s="5" t="s">
        <v>2527</v>
      </c>
      <c r="F691" s="6" t="s">
        <v>17</v>
      </c>
      <c r="G691" s="7" t="s">
        <v>43</v>
      </c>
      <c r="H691" s="8" t="s">
        <v>44</v>
      </c>
      <c r="I691" s="9" t="s">
        <v>19</v>
      </c>
      <c r="J691" s="10" t="s">
        <v>2468</v>
      </c>
      <c r="K691" s="11" t="s">
        <v>2468</v>
      </c>
      <c r="L691" s="12" t="s">
        <v>21</v>
      </c>
      <c r="M691" s="13" t="s">
        <v>105</v>
      </c>
    </row>
    <row r="692" spans="1:13" hidden="1" x14ac:dyDescent="0.25">
      <c r="A692" s="1" t="s">
        <v>2532</v>
      </c>
      <c r="B692" s="2" t="s">
        <v>2533</v>
      </c>
      <c r="C692" s="3">
        <v>44014.675092592603</v>
      </c>
      <c r="D692" s="4" t="s">
        <v>2534</v>
      </c>
      <c r="E692" s="5" t="s">
        <v>2535</v>
      </c>
      <c r="F692" s="6" t="s">
        <v>17</v>
      </c>
      <c r="G692" s="7" t="s">
        <v>43</v>
      </c>
      <c r="H692" s="8" t="s">
        <v>51</v>
      </c>
      <c r="I692" s="9" t="s">
        <v>19</v>
      </c>
      <c r="J692" s="10" t="s">
        <v>2468</v>
      </c>
      <c r="K692" s="11" t="s">
        <v>2468</v>
      </c>
      <c r="L692" s="12" t="s">
        <v>21</v>
      </c>
      <c r="M692" s="13" t="s">
        <v>105</v>
      </c>
    </row>
    <row r="693" spans="1:13" hidden="1" x14ac:dyDescent="0.25">
      <c r="A693" s="1" t="s">
        <v>2536</v>
      </c>
      <c r="B693" s="2" t="s">
        <v>2537</v>
      </c>
      <c r="C693" s="3">
        <v>43969.386527777802</v>
      </c>
      <c r="D693" s="4" t="s">
        <v>2538</v>
      </c>
      <c r="E693" s="5" t="s">
        <v>2539</v>
      </c>
      <c r="F693" s="6" t="s">
        <v>17</v>
      </c>
      <c r="G693" s="7" t="s">
        <v>235</v>
      </c>
      <c r="H693" s="8" t="s">
        <v>19</v>
      </c>
      <c r="I693" s="9" t="s">
        <v>19</v>
      </c>
      <c r="J693" s="10" t="s">
        <v>2468</v>
      </c>
      <c r="K693" s="11" t="s">
        <v>2468</v>
      </c>
      <c r="L693" s="12" t="s">
        <v>21</v>
      </c>
      <c r="M693" s="13" t="s">
        <v>22</v>
      </c>
    </row>
    <row r="694" spans="1:13" hidden="1" x14ac:dyDescent="0.25">
      <c r="A694" s="1" t="s">
        <v>2540</v>
      </c>
      <c r="B694" s="2" t="s">
        <v>2541</v>
      </c>
      <c r="C694" s="3">
        <v>43969.386527777802</v>
      </c>
      <c r="D694" s="4" t="s">
        <v>2542</v>
      </c>
      <c r="E694" s="5" t="s">
        <v>2539</v>
      </c>
      <c r="F694" s="6" t="s">
        <v>27</v>
      </c>
      <c r="G694" s="7" t="s">
        <v>235</v>
      </c>
      <c r="H694" s="8" t="s">
        <v>19</v>
      </c>
      <c r="I694" s="9" t="s">
        <v>19</v>
      </c>
      <c r="J694" s="10" t="s">
        <v>2468</v>
      </c>
      <c r="K694" s="11" t="s">
        <v>2468</v>
      </c>
      <c r="L694" s="12" t="s">
        <v>21</v>
      </c>
      <c r="M694" s="13" t="s">
        <v>22</v>
      </c>
    </row>
    <row r="695" spans="1:13" hidden="1" x14ac:dyDescent="0.25">
      <c r="A695" s="1" t="s">
        <v>2543</v>
      </c>
      <c r="B695" s="2" t="s">
        <v>2544</v>
      </c>
      <c r="C695" s="3">
        <v>44014.674629629597</v>
      </c>
      <c r="D695" s="4" t="s">
        <v>2545</v>
      </c>
      <c r="E695" s="5" t="s">
        <v>2546</v>
      </c>
      <c r="F695" s="6" t="s">
        <v>17</v>
      </c>
      <c r="G695" s="7" t="s">
        <v>43</v>
      </c>
      <c r="H695" s="8" t="s">
        <v>51</v>
      </c>
      <c r="I695" s="9" t="s">
        <v>19</v>
      </c>
      <c r="J695" s="10" t="s">
        <v>2468</v>
      </c>
      <c r="K695" s="11" t="s">
        <v>2468</v>
      </c>
      <c r="L695" s="12" t="s">
        <v>21</v>
      </c>
      <c r="M695" s="13" t="s">
        <v>105</v>
      </c>
    </row>
    <row r="696" spans="1:13" hidden="1" x14ac:dyDescent="0.25">
      <c r="A696" s="1" t="s">
        <v>2547</v>
      </c>
      <c r="B696" s="2" t="s">
        <v>2548</v>
      </c>
      <c r="C696" s="3">
        <v>44014.670231481497</v>
      </c>
      <c r="D696" s="4" t="s">
        <v>2549</v>
      </c>
      <c r="E696" s="5" t="s">
        <v>2550</v>
      </c>
      <c r="F696" s="6" t="s">
        <v>17</v>
      </c>
      <c r="G696" s="7" t="s">
        <v>155</v>
      </c>
      <c r="H696" s="8" t="s">
        <v>19</v>
      </c>
      <c r="I696" s="9" t="s">
        <v>19</v>
      </c>
      <c r="J696" s="10" t="s">
        <v>2468</v>
      </c>
      <c r="K696" s="11" t="s">
        <v>2468</v>
      </c>
      <c r="L696" s="12" t="s">
        <v>21</v>
      </c>
      <c r="M696" s="13" t="s">
        <v>105</v>
      </c>
    </row>
    <row r="697" spans="1:13" hidden="1" x14ac:dyDescent="0.25">
      <c r="A697" s="1" t="s">
        <v>2551</v>
      </c>
      <c r="B697" s="2" t="s">
        <v>2552</v>
      </c>
      <c r="C697" s="3">
        <v>43969.386527777802</v>
      </c>
      <c r="D697" s="4" t="s">
        <v>2553</v>
      </c>
      <c r="E697" s="5" t="s">
        <v>2554</v>
      </c>
      <c r="F697" s="6" t="s">
        <v>17</v>
      </c>
      <c r="G697" s="7" t="s">
        <v>235</v>
      </c>
      <c r="H697" s="8" t="s">
        <v>19</v>
      </c>
      <c r="I697" s="9" t="s">
        <v>19</v>
      </c>
      <c r="J697" s="10" t="s">
        <v>2468</v>
      </c>
      <c r="K697" s="11" t="s">
        <v>2468</v>
      </c>
      <c r="L697" s="12" t="s">
        <v>21</v>
      </c>
      <c r="M697" s="13" t="s">
        <v>22</v>
      </c>
    </row>
    <row r="698" spans="1:13" hidden="1" x14ac:dyDescent="0.25">
      <c r="A698" s="1" t="s">
        <v>2555</v>
      </c>
      <c r="B698" s="2" t="s">
        <v>2556</v>
      </c>
      <c r="C698" s="3">
        <v>44000.674236111103</v>
      </c>
      <c r="D698" s="4" t="s">
        <v>2557</v>
      </c>
      <c r="E698" s="5" t="s">
        <v>2558</v>
      </c>
      <c r="F698" s="6" t="s">
        <v>17</v>
      </c>
      <c r="G698" s="7" t="s">
        <v>64</v>
      </c>
      <c r="H698" s="8" t="s">
        <v>65</v>
      </c>
      <c r="I698" s="9" t="s">
        <v>19</v>
      </c>
      <c r="J698" s="10" t="s">
        <v>2468</v>
      </c>
      <c r="K698" s="11" t="s">
        <v>2468</v>
      </c>
      <c r="L698" s="12" t="s">
        <v>111</v>
      </c>
      <c r="M698" s="13" t="s">
        <v>22</v>
      </c>
    </row>
    <row r="699" spans="1:13" hidden="1" x14ac:dyDescent="0.25">
      <c r="A699" s="1" t="s">
        <v>2570</v>
      </c>
      <c r="B699" s="2" t="s">
        <v>2571</v>
      </c>
      <c r="C699" s="3">
        <v>43700.570254629602</v>
      </c>
      <c r="D699" s="4" t="s">
        <v>2572</v>
      </c>
      <c r="E699" s="5" t="s">
        <v>2573</v>
      </c>
      <c r="F699" s="6" t="s">
        <v>17</v>
      </c>
      <c r="G699" s="7" t="s">
        <v>253</v>
      </c>
      <c r="H699" s="8" t="s">
        <v>19</v>
      </c>
      <c r="I699" s="9" t="s">
        <v>19</v>
      </c>
      <c r="J699" s="10" t="s">
        <v>2468</v>
      </c>
      <c r="K699" s="11" t="s">
        <v>2468</v>
      </c>
      <c r="L699" s="12" t="s">
        <v>30</v>
      </c>
      <c r="M699" s="13" t="s">
        <v>22</v>
      </c>
    </row>
    <row r="700" spans="1:13" hidden="1" x14ac:dyDescent="0.25">
      <c r="A700" s="1" t="s">
        <v>2574</v>
      </c>
      <c r="B700" s="2" t="s">
        <v>2575</v>
      </c>
      <c r="C700" s="3">
        <v>43700.570104166698</v>
      </c>
      <c r="D700" s="4" t="s">
        <v>2576</v>
      </c>
      <c r="E700" s="5" t="s">
        <v>856</v>
      </c>
      <c r="F700" s="6" t="s">
        <v>17</v>
      </c>
      <c r="G700" s="7" t="s">
        <v>253</v>
      </c>
      <c r="H700" s="8" t="s">
        <v>19</v>
      </c>
      <c r="I700" s="9" t="s">
        <v>19</v>
      </c>
      <c r="J700" s="10" t="s">
        <v>2468</v>
      </c>
      <c r="K700" s="11" t="s">
        <v>2468</v>
      </c>
      <c r="L700" s="12" t="s">
        <v>30</v>
      </c>
      <c r="M700" s="13" t="s">
        <v>22</v>
      </c>
    </row>
    <row r="701" spans="1:13" hidden="1" x14ac:dyDescent="0.25">
      <c r="A701" s="1" t="s">
        <v>2577</v>
      </c>
      <c r="B701" s="2" t="s">
        <v>2578</v>
      </c>
      <c r="C701" s="3">
        <v>44067.378530092603</v>
      </c>
      <c r="D701" s="4" t="s">
        <v>2579</v>
      </c>
      <c r="E701" s="5" t="s">
        <v>1325</v>
      </c>
      <c r="F701" s="6" t="s">
        <v>17</v>
      </c>
      <c r="G701" s="7" t="s">
        <v>89</v>
      </c>
      <c r="H701" s="8" t="s">
        <v>19</v>
      </c>
      <c r="I701" s="9" t="s">
        <v>19</v>
      </c>
      <c r="J701" s="10" t="s">
        <v>2468</v>
      </c>
      <c r="K701" s="11" t="s">
        <v>2468</v>
      </c>
      <c r="L701" s="12" t="s">
        <v>46</v>
      </c>
      <c r="M701" s="13" t="s">
        <v>22</v>
      </c>
    </row>
    <row r="702" spans="1:13" hidden="1" x14ac:dyDescent="0.25">
      <c r="A702" s="1" t="s">
        <v>2587</v>
      </c>
      <c r="B702" s="2" t="s">
        <v>2588</v>
      </c>
      <c r="C702" s="3">
        <v>44014.369872685202</v>
      </c>
      <c r="D702" s="4" t="s">
        <v>2589</v>
      </c>
      <c r="E702" s="5" t="s">
        <v>2590</v>
      </c>
      <c r="F702" s="6" t="s">
        <v>17</v>
      </c>
      <c r="G702" s="7" t="s">
        <v>155</v>
      </c>
      <c r="H702" s="8" t="s">
        <v>19</v>
      </c>
      <c r="I702" s="9" t="s">
        <v>19</v>
      </c>
      <c r="J702" s="10" t="s">
        <v>2468</v>
      </c>
      <c r="K702" s="11" t="s">
        <v>2468</v>
      </c>
      <c r="L702" s="12" t="s">
        <v>30</v>
      </c>
      <c r="M702" s="13" t="s">
        <v>22</v>
      </c>
    </row>
    <row r="703" spans="1:13" hidden="1" x14ac:dyDescent="0.25">
      <c r="A703" s="1" t="s">
        <v>2591</v>
      </c>
      <c r="B703" s="2" t="s">
        <v>2592</v>
      </c>
      <c r="C703" s="3">
        <v>44014.369513888902</v>
      </c>
      <c r="D703" s="4" t="s">
        <v>2593</v>
      </c>
      <c r="E703" s="5" t="s">
        <v>289</v>
      </c>
      <c r="F703" s="6" t="s">
        <v>17</v>
      </c>
      <c r="G703" s="7" t="s">
        <v>155</v>
      </c>
      <c r="H703" s="8" t="s">
        <v>19</v>
      </c>
      <c r="I703" s="9" t="s">
        <v>19</v>
      </c>
      <c r="J703" s="10" t="s">
        <v>2468</v>
      </c>
      <c r="K703" s="11" t="s">
        <v>2468</v>
      </c>
      <c r="L703" s="12" t="s">
        <v>30</v>
      </c>
      <c r="M703" s="13" t="s">
        <v>22</v>
      </c>
    </row>
    <row r="704" spans="1:13" hidden="1" x14ac:dyDescent="0.25">
      <c r="A704" s="1" t="s">
        <v>2594</v>
      </c>
      <c r="B704" s="2" t="s">
        <v>2595</v>
      </c>
      <c r="C704" s="3">
        <v>44014.4003240741</v>
      </c>
      <c r="D704" s="4" t="s">
        <v>2596</v>
      </c>
      <c r="E704" s="5" t="s">
        <v>2597</v>
      </c>
      <c r="F704" s="6" t="s">
        <v>17</v>
      </c>
      <c r="G704" s="7" t="s">
        <v>43</v>
      </c>
      <c r="H704" s="8" t="s">
        <v>51</v>
      </c>
      <c r="I704" s="9" t="s">
        <v>19</v>
      </c>
      <c r="J704" s="10" t="s">
        <v>2468</v>
      </c>
      <c r="K704" s="11" t="s">
        <v>2468</v>
      </c>
      <c r="L704" s="12" t="s">
        <v>30</v>
      </c>
      <c r="M704" s="13" t="s">
        <v>22</v>
      </c>
    </row>
    <row r="705" spans="1:13" hidden="1" x14ac:dyDescent="0.25">
      <c r="A705" s="1" t="s">
        <v>2598</v>
      </c>
      <c r="B705" s="2" t="s">
        <v>2599</v>
      </c>
      <c r="C705" s="3">
        <v>44014.399953703702</v>
      </c>
      <c r="D705" s="4" t="s">
        <v>2600</v>
      </c>
      <c r="E705" s="5" t="s">
        <v>2601</v>
      </c>
      <c r="F705" s="6" t="s">
        <v>17</v>
      </c>
      <c r="G705" s="7" t="s">
        <v>43</v>
      </c>
      <c r="H705" s="8" t="s">
        <v>51</v>
      </c>
      <c r="I705" s="9" t="s">
        <v>19</v>
      </c>
      <c r="J705" s="10" t="s">
        <v>2468</v>
      </c>
      <c r="K705" s="11" t="s">
        <v>2468</v>
      </c>
      <c r="L705" s="12" t="s">
        <v>30</v>
      </c>
      <c r="M705" s="13" t="s">
        <v>22</v>
      </c>
    </row>
    <row r="706" spans="1:13" hidden="1" x14ac:dyDescent="0.25">
      <c r="A706" s="1" t="s">
        <v>2602</v>
      </c>
      <c r="B706" s="2" t="s">
        <v>2603</v>
      </c>
      <c r="C706" s="3">
        <v>44014.3996527778</v>
      </c>
      <c r="D706" s="4" t="s">
        <v>2604</v>
      </c>
      <c r="E706" s="5" t="s">
        <v>2605</v>
      </c>
      <c r="F706" s="6" t="s">
        <v>17</v>
      </c>
      <c r="G706" s="7" t="s">
        <v>43</v>
      </c>
      <c r="H706" s="8" t="s">
        <v>44</v>
      </c>
      <c r="I706" s="9" t="s">
        <v>19</v>
      </c>
      <c r="J706" s="10" t="s">
        <v>2468</v>
      </c>
      <c r="K706" s="11" t="s">
        <v>2468</v>
      </c>
      <c r="L706" s="12" t="s">
        <v>30</v>
      </c>
      <c r="M706" s="13" t="s">
        <v>22</v>
      </c>
    </row>
    <row r="707" spans="1:13" hidden="1" x14ac:dyDescent="0.25">
      <c r="A707" s="1" t="s">
        <v>2606</v>
      </c>
      <c r="B707" s="2" t="s">
        <v>2607</v>
      </c>
      <c r="C707" s="3">
        <v>44014.398900462998</v>
      </c>
      <c r="D707" s="4" t="s">
        <v>2608</v>
      </c>
      <c r="E707" s="5" t="s">
        <v>2609</v>
      </c>
      <c r="F707" s="6" t="s">
        <v>17</v>
      </c>
      <c r="G707" s="7" t="s">
        <v>43</v>
      </c>
      <c r="H707" s="8" t="s">
        <v>44</v>
      </c>
      <c r="I707" s="9" t="s">
        <v>19</v>
      </c>
      <c r="J707" s="10" t="s">
        <v>2468</v>
      </c>
      <c r="K707" s="11" t="s">
        <v>2468</v>
      </c>
      <c r="L707" s="12" t="s">
        <v>30</v>
      </c>
      <c r="M707" s="13" t="s">
        <v>22</v>
      </c>
    </row>
    <row r="708" spans="1:13" hidden="1" x14ac:dyDescent="0.25">
      <c r="A708" s="1" t="s">
        <v>2610</v>
      </c>
      <c r="B708" s="2" t="s">
        <v>2611</v>
      </c>
      <c r="C708" s="3">
        <v>44067.393842592603</v>
      </c>
      <c r="D708" s="4" t="s">
        <v>2612</v>
      </c>
      <c r="E708" s="5" t="s">
        <v>2613</v>
      </c>
      <c r="F708" s="6" t="s">
        <v>17</v>
      </c>
      <c r="G708" s="7" t="s">
        <v>235</v>
      </c>
      <c r="H708" s="8" t="s">
        <v>19</v>
      </c>
      <c r="I708" s="9" t="s">
        <v>19</v>
      </c>
      <c r="J708" s="10" t="s">
        <v>2468</v>
      </c>
      <c r="K708" s="11" t="s">
        <v>2468</v>
      </c>
      <c r="L708" s="12" t="s">
        <v>30</v>
      </c>
      <c r="M708" s="13" t="s">
        <v>22</v>
      </c>
    </row>
    <row r="709" spans="1:13" hidden="1" x14ac:dyDescent="0.25">
      <c r="A709" s="1" t="s">
        <v>2614</v>
      </c>
      <c r="B709" s="2" t="s">
        <v>2615</v>
      </c>
      <c r="C709" s="3">
        <v>44064.790046296301</v>
      </c>
      <c r="D709" s="4" t="s">
        <v>2616</v>
      </c>
      <c r="E709" s="5" t="s">
        <v>2617</v>
      </c>
      <c r="F709" s="6" t="s">
        <v>17</v>
      </c>
      <c r="G709" s="7" t="s">
        <v>285</v>
      </c>
      <c r="H709" s="8" t="s">
        <v>19</v>
      </c>
      <c r="I709" s="9" t="s">
        <v>19</v>
      </c>
      <c r="J709" s="10" t="s">
        <v>2468</v>
      </c>
      <c r="K709" s="11" t="s">
        <v>2468</v>
      </c>
      <c r="L709" s="12" t="s">
        <v>46</v>
      </c>
      <c r="M709" s="13" t="s">
        <v>22</v>
      </c>
    </row>
    <row r="710" spans="1:13" hidden="1" x14ac:dyDescent="0.25">
      <c r="A710" s="1" t="s">
        <v>2618</v>
      </c>
      <c r="B710" s="2" t="s">
        <v>2619</v>
      </c>
      <c r="C710" s="3">
        <v>44014.398553240702</v>
      </c>
      <c r="D710" s="4" t="s">
        <v>2620</v>
      </c>
      <c r="E710" s="5" t="s">
        <v>2621</v>
      </c>
      <c r="F710" s="6" t="s">
        <v>17</v>
      </c>
      <c r="G710" s="7" t="s">
        <v>43</v>
      </c>
      <c r="H710" s="8" t="s">
        <v>51</v>
      </c>
      <c r="I710" s="9" t="s">
        <v>19</v>
      </c>
      <c r="J710" s="10" t="s">
        <v>2468</v>
      </c>
      <c r="K710" s="11" t="s">
        <v>2468</v>
      </c>
      <c r="L710" s="12" t="s">
        <v>30</v>
      </c>
      <c r="M710" s="13" t="s">
        <v>22</v>
      </c>
    </row>
    <row r="711" spans="1:13" x14ac:dyDescent="0.25">
      <c r="A711" s="1" t="s">
        <v>2670</v>
      </c>
      <c r="B711" s="2" t="s">
        <v>2671</v>
      </c>
      <c r="C711" s="3">
        <v>43859.625347222202</v>
      </c>
      <c r="D711" s="4" t="s">
        <v>2672</v>
      </c>
      <c r="E711" s="5" t="s">
        <v>2673</v>
      </c>
      <c r="F711" s="6" t="s">
        <v>27</v>
      </c>
      <c r="G711" s="7" t="s">
        <v>19</v>
      </c>
      <c r="H711" s="8" t="s">
        <v>19</v>
      </c>
      <c r="I711" s="9" t="s">
        <v>28</v>
      </c>
      <c r="J711" s="10" t="s">
        <v>2662</v>
      </c>
      <c r="K711" s="11" t="s">
        <v>2662</v>
      </c>
      <c r="L711" s="12" t="s">
        <v>30</v>
      </c>
      <c r="M711" s="13" t="s">
        <v>22</v>
      </c>
    </row>
    <row r="712" spans="1:13" x14ac:dyDescent="0.25">
      <c r="A712" s="1" t="s">
        <v>2674</v>
      </c>
      <c r="B712" s="2" t="s">
        <v>2675</v>
      </c>
      <c r="C712" s="3">
        <v>43859.625231481499</v>
      </c>
      <c r="D712" s="4" t="s">
        <v>2676</v>
      </c>
      <c r="E712" s="5" t="s">
        <v>2677</v>
      </c>
      <c r="F712" s="6" t="s">
        <v>27</v>
      </c>
      <c r="G712" s="7" t="s">
        <v>19</v>
      </c>
      <c r="H712" s="8" t="s">
        <v>19</v>
      </c>
      <c r="I712" s="9" t="s">
        <v>80</v>
      </c>
      <c r="J712" s="10" t="s">
        <v>2662</v>
      </c>
      <c r="K712" s="11" t="s">
        <v>2662</v>
      </c>
      <c r="L712" s="12" t="s">
        <v>30</v>
      </c>
      <c r="M712" s="13" t="s">
        <v>22</v>
      </c>
    </row>
    <row r="713" spans="1:13" hidden="1" x14ac:dyDescent="0.25">
      <c r="A713" s="1" t="s">
        <v>2622</v>
      </c>
      <c r="B713" s="2" t="s">
        <v>2623</v>
      </c>
      <c r="C713" s="3">
        <v>44035.590671296297</v>
      </c>
      <c r="D713" s="4" t="s">
        <v>2624</v>
      </c>
      <c r="E713" s="5" t="s">
        <v>2625</v>
      </c>
      <c r="F713" s="6" t="s">
        <v>17</v>
      </c>
      <c r="G713" s="7" t="s">
        <v>43</v>
      </c>
      <c r="H713" s="8" t="s">
        <v>44</v>
      </c>
      <c r="I713" s="9" t="s">
        <v>19</v>
      </c>
      <c r="J713" s="10" t="s">
        <v>2468</v>
      </c>
      <c r="K713" s="11" t="s">
        <v>2468</v>
      </c>
      <c r="L713" s="12" t="s">
        <v>30</v>
      </c>
      <c r="M713" s="13" t="s">
        <v>22</v>
      </c>
    </row>
    <row r="714" spans="1:13" hidden="1" x14ac:dyDescent="0.25">
      <c r="A714" s="1" t="s">
        <v>2629</v>
      </c>
      <c r="B714" s="2" t="s">
        <v>2630</v>
      </c>
      <c r="C714" s="3">
        <v>44014.368796296301</v>
      </c>
      <c r="D714" s="4" t="s">
        <v>2631</v>
      </c>
      <c r="E714" s="5" t="s">
        <v>317</v>
      </c>
      <c r="F714" s="6" t="s">
        <v>17</v>
      </c>
      <c r="G714" s="7" t="s">
        <v>155</v>
      </c>
      <c r="H714" s="8" t="s">
        <v>19</v>
      </c>
      <c r="I714" s="9" t="s">
        <v>19</v>
      </c>
      <c r="J714" s="10" t="s">
        <v>2468</v>
      </c>
      <c r="K714" s="11" t="s">
        <v>2468</v>
      </c>
      <c r="L714" s="12" t="s">
        <v>30</v>
      </c>
      <c r="M714" s="13" t="s">
        <v>22</v>
      </c>
    </row>
    <row r="715" spans="1:13" hidden="1" x14ac:dyDescent="0.25">
      <c r="A715" s="1" t="s">
        <v>2632</v>
      </c>
      <c r="B715" s="2" t="s">
        <v>2633</v>
      </c>
      <c r="C715" s="3">
        <v>43882.609212962998</v>
      </c>
      <c r="D715" s="4" t="s">
        <v>2634</v>
      </c>
      <c r="E715" s="5" t="s">
        <v>2573</v>
      </c>
      <c r="F715" s="6" t="s">
        <v>17</v>
      </c>
      <c r="G715" s="7" t="s">
        <v>253</v>
      </c>
      <c r="H715" s="8" t="s">
        <v>19</v>
      </c>
      <c r="I715" s="9" t="s">
        <v>19</v>
      </c>
      <c r="J715" s="10" t="s">
        <v>2468</v>
      </c>
      <c r="K715" s="11" t="s">
        <v>2468</v>
      </c>
      <c r="L715" s="12" t="s">
        <v>117</v>
      </c>
      <c r="M715" s="13" t="s">
        <v>22</v>
      </c>
    </row>
    <row r="716" spans="1:13" hidden="1" x14ac:dyDescent="0.25">
      <c r="A716" s="1" t="s">
        <v>2635</v>
      </c>
      <c r="B716" s="2" t="s">
        <v>2636</v>
      </c>
      <c r="C716" s="3">
        <v>44064.790578703702</v>
      </c>
      <c r="D716" s="4" t="s">
        <v>2637</v>
      </c>
      <c r="E716" s="5" t="s">
        <v>2638</v>
      </c>
      <c r="F716" s="6" t="s">
        <v>17</v>
      </c>
      <c r="G716" s="7" t="s">
        <v>285</v>
      </c>
      <c r="H716" s="8" t="s">
        <v>19</v>
      </c>
      <c r="I716" s="9" t="s">
        <v>19</v>
      </c>
      <c r="J716" s="10" t="s">
        <v>2468</v>
      </c>
      <c r="K716" s="11" t="s">
        <v>2468</v>
      </c>
      <c r="L716" s="12" t="s">
        <v>46</v>
      </c>
      <c r="M716" s="13" t="s">
        <v>22</v>
      </c>
    </row>
    <row r="717" spans="1:13" hidden="1" x14ac:dyDescent="0.25">
      <c r="A717" s="1" t="s">
        <v>2639</v>
      </c>
      <c r="B717" s="2" t="s">
        <v>2640</v>
      </c>
      <c r="C717" s="3">
        <v>44064.790879629603</v>
      </c>
      <c r="D717" s="4" t="s">
        <v>2641</v>
      </c>
      <c r="E717" s="5" t="s">
        <v>2642</v>
      </c>
      <c r="F717" s="6" t="s">
        <v>17</v>
      </c>
      <c r="G717" s="7" t="s">
        <v>285</v>
      </c>
      <c r="H717" s="8" t="s">
        <v>19</v>
      </c>
      <c r="I717" s="9" t="s">
        <v>19</v>
      </c>
      <c r="J717" s="10" t="s">
        <v>2468</v>
      </c>
      <c r="K717" s="11" t="s">
        <v>2468</v>
      </c>
      <c r="L717" s="12" t="s">
        <v>46</v>
      </c>
      <c r="M717" s="13" t="s">
        <v>22</v>
      </c>
    </row>
    <row r="718" spans="1:13" x14ac:dyDescent="0.25">
      <c r="A718" s="1" t="s">
        <v>2695</v>
      </c>
      <c r="B718" s="2" t="s">
        <v>2696</v>
      </c>
      <c r="C718" s="3">
        <v>44067.746493055602</v>
      </c>
      <c r="D718" s="4" t="s">
        <v>2697</v>
      </c>
      <c r="E718" s="5" t="s">
        <v>2698</v>
      </c>
      <c r="F718" s="6" t="s">
        <v>27</v>
      </c>
      <c r="G718" s="7" t="s">
        <v>19</v>
      </c>
      <c r="H718" s="8" t="s">
        <v>19</v>
      </c>
      <c r="I718" s="9" t="s">
        <v>28</v>
      </c>
      <c r="J718" s="10" t="s">
        <v>2355</v>
      </c>
      <c r="K718" s="11" t="s">
        <v>2355</v>
      </c>
      <c r="L718" s="12" t="s">
        <v>38</v>
      </c>
      <c r="M718" s="13" t="s">
        <v>105</v>
      </c>
    </row>
    <row r="719" spans="1:13" hidden="1" x14ac:dyDescent="0.25">
      <c r="A719" s="1" t="s">
        <v>2643</v>
      </c>
      <c r="B719" s="2" t="s">
        <v>2644</v>
      </c>
      <c r="C719" s="3">
        <v>44064.791168981501</v>
      </c>
      <c r="D719" s="4" t="s">
        <v>2645</v>
      </c>
      <c r="E719" s="5" t="s">
        <v>2646</v>
      </c>
      <c r="F719" s="6" t="s">
        <v>17</v>
      </c>
      <c r="G719" s="7" t="s">
        <v>285</v>
      </c>
      <c r="H719" s="8" t="s">
        <v>19</v>
      </c>
      <c r="I719" s="9" t="s">
        <v>19</v>
      </c>
      <c r="J719" s="10" t="s">
        <v>2468</v>
      </c>
      <c r="K719" s="11" t="s">
        <v>2468</v>
      </c>
      <c r="L719" s="12" t="s">
        <v>46</v>
      </c>
      <c r="M719" s="13" t="s">
        <v>22</v>
      </c>
    </row>
    <row r="720" spans="1:13" x14ac:dyDescent="0.25">
      <c r="A720" s="1" t="s">
        <v>2703</v>
      </c>
      <c r="B720" s="2" t="s">
        <v>2704</v>
      </c>
      <c r="C720" s="3">
        <v>44067.747592592597</v>
      </c>
      <c r="D720" s="4" t="s">
        <v>2705</v>
      </c>
      <c r="E720" s="5" t="s">
        <v>658</v>
      </c>
      <c r="F720" s="6" t="s">
        <v>27</v>
      </c>
      <c r="G720" s="7" t="s">
        <v>19</v>
      </c>
      <c r="H720" s="8" t="s">
        <v>19</v>
      </c>
      <c r="I720" s="9" t="s">
        <v>80</v>
      </c>
      <c r="J720" s="10" t="s">
        <v>2355</v>
      </c>
      <c r="K720" s="11" t="s">
        <v>2355</v>
      </c>
      <c r="L720" s="12" t="s">
        <v>38</v>
      </c>
      <c r="M720" s="13" t="s">
        <v>105</v>
      </c>
    </row>
    <row r="721" spans="1:13" hidden="1" x14ac:dyDescent="0.25">
      <c r="A721" s="1" t="s">
        <v>2647</v>
      </c>
      <c r="B721" s="2" t="s">
        <v>2648</v>
      </c>
      <c r="C721" s="3">
        <v>44067.392928240697</v>
      </c>
      <c r="D721" s="4" t="s">
        <v>2649</v>
      </c>
      <c r="E721" s="5" t="s">
        <v>234</v>
      </c>
      <c r="F721" s="6" t="s">
        <v>17</v>
      </c>
      <c r="G721" s="7" t="s">
        <v>235</v>
      </c>
      <c r="H721" s="8" t="s">
        <v>19</v>
      </c>
      <c r="I721" s="9" t="s">
        <v>19</v>
      </c>
      <c r="J721" s="10" t="s">
        <v>2468</v>
      </c>
      <c r="K721" s="11" t="s">
        <v>2468</v>
      </c>
      <c r="L721" s="12" t="s">
        <v>46</v>
      </c>
      <c r="M721" s="13" t="s">
        <v>22</v>
      </c>
    </row>
    <row r="722" spans="1:13" hidden="1" x14ac:dyDescent="0.25">
      <c r="A722" s="1" t="s">
        <v>2650</v>
      </c>
      <c r="B722" s="2" t="s">
        <v>2651</v>
      </c>
      <c r="C722" s="3">
        <v>43692.6024189815</v>
      </c>
      <c r="D722" s="4" t="s">
        <v>2652</v>
      </c>
      <c r="E722" s="5" t="s">
        <v>2653</v>
      </c>
      <c r="F722" s="6" t="s">
        <v>17</v>
      </c>
      <c r="G722" s="7" t="s">
        <v>140</v>
      </c>
      <c r="H722" s="8" t="s">
        <v>294</v>
      </c>
      <c r="I722" s="9" t="s">
        <v>19</v>
      </c>
      <c r="J722" s="10" t="s">
        <v>2654</v>
      </c>
      <c r="K722" s="11" t="s">
        <v>2654</v>
      </c>
      <c r="L722" s="12" t="s">
        <v>38</v>
      </c>
      <c r="M722" s="13" t="s">
        <v>22</v>
      </c>
    </row>
    <row r="723" spans="1:13" x14ac:dyDescent="0.25">
      <c r="A723" s="1" t="s">
        <v>2712</v>
      </c>
      <c r="B723" s="2" t="s">
        <v>2713</v>
      </c>
      <c r="C723" s="3">
        <v>44067.7484259259</v>
      </c>
      <c r="D723" s="4" t="s">
        <v>2714</v>
      </c>
      <c r="E723" s="5" t="s">
        <v>2715</v>
      </c>
      <c r="F723" s="6" t="s">
        <v>27</v>
      </c>
      <c r="G723" s="7" t="s">
        <v>19</v>
      </c>
      <c r="H723" s="8" t="s">
        <v>19</v>
      </c>
      <c r="I723" s="9" t="s">
        <v>28</v>
      </c>
      <c r="J723" s="10" t="s">
        <v>2355</v>
      </c>
      <c r="K723" s="11" t="s">
        <v>2355</v>
      </c>
      <c r="L723" s="12" t="s">
        <v>38</v>
      </c>
      <c r="M723" s="13" t="s">
        <v>105</v>
      </c>
    </row>
    <row r="724" spans="1:13" hidden="1" x14ac:dyDescent="0.25">
      <c r="A724" s="1" t="s">
        <v>2655</v>
      </c>
      <c r="B724" s="2" t="s">
        <v>2656</v>
      </c>
      <c r="C724" s="3">
        <v>43584.506481481498</v>
      </c>
      <c r="D724" s="4" t="s">
        <v>2657</v>
      </c>
      <c r="E724" s="5" t="s">
        <v>2658</v>
      </c>
      <c r="F724" s="6" t="s">
        <v>17</v>
      </c>
      <c r="G724" s="7" t="s">
        <v>140</v>
      </c>
      <c r="H724" s="8" t="s">
        <v>141</v>
      </c>
      <c r="I724" s="9" t="s">
        <v>19</v>
      </c>
      <c r="J724" s="10" t="s">
        <v>2654</v>
      </c>
      <c r="K724" s="11" t="s">
        <v>2654</v>
      </c>
      <c r="L724" s="12" t="s">
        <v>38</v>
      </c>
      <c r="M724" s="13" t="s">
        <v>22</v>
      </c>
    </row>
    <row r="725" spans="1:13" hidden="1" x14ac:dyDescent="0.25">
      <c r="A725" s="1" t="s">
        <v>2659</v>
      </c>
      <c r="B725" s="2" t="s">
        <v>2660</v>
      </c>
      <c r="C725" s="3">
        <v>43628.398773148103</v>
      </c>
      <c r="D725" s="4" t="s">
        <v>2661</v>
      </c>
      <c r="E725" s="5" t="s">
        <v>234</v>
      </c>
      <c r="F725" s="6" t="s">
        <v>17</v>
      </c>
      <c r="G725" s="7" t="s">
        <v>235</v>
      </c>
      <c r="H725" s="8" t="s">
        <v>19</v>
      </c>
      <c r="I725" s="9" t="s">
        <v>19</v>
      </c>
      <c r="J725" s="10" t="s">
        <v>2662</v>
      </c>
      <c r="K725" s="11" t="s">
        <v>2662</v>
      </c>
      <c r="L725" s="12" t="s">
        <v>38</v>
      </c>
      <c r="M725" s="13" t="s">
        <v>105</v>
      </c>
    </row>
    <row r="726" spans="1:13" hidden="1" x14ac:dyDescent="0.25">
      <c r="A726" s="1" t="s">
        <v>2663</v>
      </c>
      <c r="B726" s="2" t="s">
        <v>2664</v>
      </c>
      <c r="C726" s="3">
        <v>43732.365914351903</v>
      </c>
      <c r="D726" s="4" t="s">
        <v>2665</v>
      </c>
      <c r="E726" s="5" t="s">
        <v>265</v>
      </c>
      <c r="F726" s="6" t="s">
        <v>17</v>
      </c>
      <c r="G726" s="7" t="s">
        <v>235</v>
      </c>
      <c r="H726" s="8" t="s">
        <v>19</v>
      </c>
      <c r="I726" s="9" t="s">
        <v>19</v>
      </c>
      <c r="J726" s="10" t="s">
        <v>2662</v>
      </c>
      <c r="K726" s="11" t="s">
        <v>2662</v>
      </c>
      <c r="L726" s="12" t="s">
        <v>38</v>
      </c>
      <c r="M726" s="13" t="s">
        <v>22</v>
      </c>
    </row>
    <row r="727" spans="1:13" hidden="1" x14ac:dyDescent="0.25">
      <c r="A727" s="1" t="s">
        <v>2666</v>
      </c>
      <c r="B727" s="2" t="s">
        <v>2667</v>
      </c>
      <c r="C727" s="3">
        <v>43707.460208333301</v>
      </c>
      <c r="D727" s="4" t="s">
        <v>2668</v>
      </c>
      <c r="E727" s="5" t="s">
        <v>2669</v>
      </c>
      <c r="F727" s="6" t="s">
        <v>17</v>
      </c>
      <c r="G727" s="7" t="s">
        <v>235</v>
      </c>
      <c r="H727" s="8" t="s">
        <v>19</v>
      </c>
      <c r="I727" s="9" t="s">
        <v>19</v>
      </c>
      <c r="J727" s="10" t="s">
        <v>2662</v>
      </c>
      <c r="K727" s="11" t="s">
        <v>2662</v>
      </c>
      <c r="L727" s="12" t="s">
        <v>654</v>
      </c>
      <c r="M727" s="13" t="s">
        <v>22</v>
      </c>
    </row>
    <row r="728" spans="1:13" hidden="1" x14ac:dyDescent="0.25">
      <c r="A728" s="1" t="s">
        <v>2678</v>
      </c>
      <c r="B728" s="2" t="s">
        <v>2679</v>
      </c>
      <c r="C728" s="3">
        <v>43655.489386574103</v>
      </c>
      <c r="D728" s="4" t="s">
        <v>2680</v>
      </c>
      <c r="E728" s="5" t="s">
        <v>2681</v>
      </c>
      <c r="F728" s="6" t="s">
        <v>17</v>
      </c>
      <c r="G728" s="7" t="s">
        <v>140</v>
      </c>
      <c r="H728" s="8" t="s">
        <v>420</v>
      </c>
      <c r="I728" s="9" t="s">
        <v>19</v>
      </c>
      <c r="J728" s="10" t="s">
        <v>2682</v>
      </c>
      <c r="K728" s="11" t="s">
        <v>2095</v>
      </c>
      <c r="L728" s="12" t="s">
        <v>21</v>
      </c>
      <c r="M728" s="13" t="s">
        <v>22</v>
      </c>
    </row>
    <row r="729" spans="1:13" hidden="1" x14ac:dyDescent="0.25">
      <c r="A729" s="1" t="s">
        <v>2683</v>
      </c>
      <c r="B729" s="2" t="s">
        <v>2684</v>
      </c>
      <c r="C729" s="3">
        <v>43815.638981481497</v>
      </c>
      <c r="D729" s="4" t="s">
        <v>2685</v>
      </c>
      <c r="E729" s="5" t="s">
        <v>150</v>
      </c>
      <c r="F729" s="6" t="s">
        <v>17</v>
      </c>
      <c r="G729" s="7" t="s">
        <v>43</v>
      </c>
      <c r="H729" s="8" t="s">
        <v>51</v>
      </c>
      <c r="I729" s="9" t="s">
        <v>19</v>
      </c>
      <c r="J729" s="10" t="s">
        <v>2355</v>
      </c>
      <c r="K729" s="11" t="s">
        <v>2355</v>
      </c>
      <c r="L729" s="12" t="s">
        <v>38</v>
      </c>
      <c r="M729" s="13" t="s">
        <v>105</v>
      </c>
    </row>
    <row r="730" spans="1:13" hidden="1" x14ac:dyDescent="0.25">
      <c r="A730" s="1" t="s">
        <v>2686</v>
      </c>
      <c r="B730" s="2" t="s">
        <v>2687</v>
      </c>
      <c r="C730" s="3">
        <v>43854.427557870396</v>
      </c>
      <c r="D730" s="4" t="s">
        <v>2688</v>
      </c>
      <c r="E730" s="5" t="s">
        <v>284</v>
      </c>
      <c r="F730" s="6" t="s">
        <v>17</v>
      </c>
      <c r="G730" s="7" t="s">
        <v>285</v>
      </c>
      <c r="H730" s="8" t="s">
        <v>19</v>
      </c>
      <c r="I730" s="9" t="s">
        <v>19</v>
      </c>
      <c r="J730" s="10" t="s">
        <v>2355</v>
      </c>
      <c r="K730" s="11" t="s">
        <v>2355</v>
      </c>
      <c r="L730" s="12" t="s">
        <v>38</v>
      </c>
      <c r="M730" s="13" t="s">
        <v>105</v>
      </c>
    </row>
    <row r="731" spans="1:13" hidden="1" x14ac:dyDescent="0.25">
      <c r="A731" s="1" t="s">
        <v>2689</v>
      </c>
      <c r="B731" s="2" t="s">
        <v>2690</v>
      </c>
      <c r="C731" s="3">
        <v>43857.602800925903</v>
      </c>
      <c r="D731" s="4" t="s">
        <v>2691</v>
      </c>
      <c r="E731" s="5" t="s">
        <v>289</v>
      </c>
      <c r="F731" s="6" t="s">
        <v>17</v>
      </c>
      <c r="G731" s="7" t="s">
        <v>155</v>
      </c>
      <c r="H731" s="8" t="s">
        <v>19</v>
      </c>
      <c r="I731" s="9" t="s">
        <v>19</v>
      </c>
      <c r="J731" s="10" t="s">
        <v>2355</v>
      </c>
      <c r="K731" s="11" t="s">
        <v>2355</v>
      </c>
      <c r="L731" s="12" t="s">
        <v>38</v>
      </c>
      <c r="M731" s="13" t="s">
        <v>105</v>
      </c>
    </row>
    <row r="732" spans="1:13" hidden="1" x14ac:dyDescent="0.25">
      <c r="A732" s="1" t="s">
        <v>2692</v>
      </c>
      <c r="B732" s="2" t="s">
        <v>2693</v>
      </c>
      <c r="C732" s="3">
        <v>44021.646608796298</v>
      </c>
      <c r="D732" s="4" t="s">
        <v>2694</v>
      </c>
      <c r="E732" s="5" t="s">
        <v>317</v>
      </c>
      <c r="F732" s="6" t="s">
        <v>17</v>
      </c>
      <c r="G732" s="7" t="s">
        <v>155</v>
      </c>
      <c r="H732" s="8" t="s">
        <v>19</v>
      </c>
      <c r="I732" s="9" t="s">
        <v>19</v>
      </c>
      <c r="J732" s="10" t="s">
        <v>2355</v>
      </c>
      <c r="K732" s="11" t="s">
        <v>2355</v>
      </c>
      <c r="L732" s="12" t="s">
        <v>38</v>
      </c>
      <c r="M732" s="13" t="s">
        <v>22</v>
      </c>
    </row>
    <row r="733" spans="1:13" hidden="1" x14ac:dyDescent="0.25">
      <c r="A733" s="1" t="s">
        <v>2699</v>
      </c>
      <c r="B733" s="2" t="s">
        <v>2700</v>
      </c>
      <c r="C733" s="3">
        <v>44021.646608796298</v>
      </c>
      <c r="D733" s="4" t="s">
        <v>2701</v>
      </c>
      <c r="E733" s="5" t="s">
        <v>2702</v>
      </c>
      <c r="F733" s="6" t="s">
        <v>17</v>
      </c>
      <c r="G733" s="7" t="s">
        <v>155</v>
      </c>
      <c r="H733" s="8" t="s">
        <v>19</v>
      </c>
      <c r="I733" s="9" t="s">
        <v>19</v>
      </c>
      <c r="J733" s="10" t="s">
        <v>2355</v>
      </c>
      <c r="K733" s="11" t="s">
        <v>2355</v>
      </c>
      <c r="L733" s="12" t="s">
        <v>38</v>
      </c>
      <c r="M733" s="13" t="s">
        <v>22</v>
      </c>
    </row>
    <row r="734" spans="1:13" x14ac:dyDescent="0.25">
      <c r="A734" s="1" t="s">
        <v>2750</v>
      </c>
      <c r="B734" s="2" t="s">
        <v>2751</v>
      </c>
      <c r="C734" s="3">
        <v>44067.645868055602</v>
      </c>
      <c r="D734" s="4" t="s">
        <v>2752</v>
      </c>
      <c r="E734" s="5" t="s">
        <v>2753</v>
      </c>
      <c r="F734" s="6" t="s">
        <v>27</v>
      </c>
      <c r="G734" s="7" t="s">
        <v>19</v>
      </c>
      <c r="H734" s="8" t="s">
        <v>19</v>
      </c>
      <c r="I734" s="9" t="s">
        <v>28</v>
      </c>
      <c r="J734" s="10" t="s">
        <v>2355</v>
      </c>
      <c r="K734" s="11" t="s">
        <v>2355</v>
      </c>
      <c r="L734" s="12" t="s">
        <v>30</v>
      </c>
      <c r="M734" s="13" t="s">
        <v>22</v>
      </c>
    </row>
    <row r="735" spans="1:13" x14ac:dyDescent="0.25">
      <c r="A735" s="1" t="s">
        <v>2754</v>
      </c>
      <c r="B735" s="2" t="s">
        <v>2755</v>
      </c>
      <c r="C735" s="3">
        <v>44067.6567476852</v>
      </c>
      <c r="D735" s="4" t="s">
        <v>2756</v>
      </c>
      <c r="E735" s="5" t="s">
        <v>2757</v>
      </c>
      <c r="F735" s="6" t="s">
        <v>27</v>
      </c>
      <c r="G735" s="7" t="s">
        <v>19</v>
      </c>
      <c r="H735" s="8" t="s">
        <v>19</v>
      </c>
      <c r="I735" s="9" t="s">
        <v>28</v>
      </c>
      <c r="J735" s="10" t="s">
        <v>2355</v>
      </c>
      <c r="K735" s="11" t="s">
        <v>2355</v>
      </c>
      <c r="L735" s="12" t="s">
        <v>30</v>
      </c>
      <c r="M735" s="13" t="s">
        <v>22</v>
      </c>
    </row>
    <row r="736" spans="1:13" hidden="1" x14ac:dyDescent="0.25">
      <c r="A736" s="1" t="s">
        <v>2706</v>
      </c>
      <c r="B736" s="2" t="s">
        <v>2707</v>
      </c>
      <c r="C736" s="3">
        <v>43865.452199074098</v>
      </c>
      <c r="D736" s="4" t="s">
        <v>2708</v>
      </c>
      <c r="E736" s="5" t="s">
        <v>16</v>
      </c>
      <c r="F736" s="6" t="s">
        <v>17</v>
      </c>
      <c r="G736" s="7" t="s">
        <v>18</v>
      </c>
      <c r="H736" s="8" t="s">
        <v>19</v>
      </c>
      <c r="I736" s="9" t="s">
        <v>19</v>
      </c>
      <c r="J736" s="10" t="s">
        <v>2355</v>
      </c>
      <c r="K736" s="11" t="s">
        <v>2355</v>
      </c>
      <c r="L736" s="12" t="s">
        <v>38</v>
      </c>
      <c r="M736" s="13" t="s">
        <v>22</v>
      </c>
    </row>
    <row r="737" spans="1:13" hidden="1" x14ac:dyDescent="0.25">
      <c r="A737" s="1" t="s">
        <v>2709</v>
      </c>
      <c r="B737" s="2" t="s">
        <v>2710</v>
      </c>
      <c r="C737" s="3">
        <v>43748.5552314815</v>
      </c>
      <c r="D737" s="4" t="s">
        <v>2711</v>
      </c>
      <c r="E737" s="5" t="s">
        <v>686</v>
      </c>
      <c r="F737" s="6" t="s">
        <v>17</v>
      </c>
      <c r="G737" s="7" t="s">
        <v>253</v>
      </c>
      <c r="H737" s="8" t="s">
        <v>19</v>
      </c>
      <c r="I737" s="9" t="s">
        <v>19</v>
      </c>
      <c r="J737" s="10" t="s">
        <v>2355</v>
      </c>
      <c r="K737" s="11" t="s">
        <v>2355</v>
      </c>
      <c r="L737" s="12" t="s">
        <v>38</v>
      </c>
      <c r="M737" s="13" t="s">
        <v>105</v>
      </c>
    </row>
    <row r="738" spans="1:13" hidden="1" x14ac:dyDescent="0.25">
      <c r="A738" s="1" t="s">
        <v>2716</v>
      </c>
      <c r="B738" s="2" t="s">
        <v>2717</v>
      </c>
      <c r="C738" s="3">
        <v>44021.646608796298</v>
      </c>
      <c r="D738" s="4" t="s">
        <v>2718</v>
      </c>
      <c r="E738" s="5" t="s">
        <v>2719</v>
      </c>
      <c r="F738" s="6" t="s">
        <v>17</v>
      </c>
      <c r="G738" s="7" t="s">
        <v>155</v>
      </c>
      <c r="H738" s="8" t="s">
        <v>19</v>
      </c>
      <c r="I738" s="9" t="s">
        <v>19</v>
      </c>
      <c r="J738" s="10" t="s">
        <v>2355</v>
      </c>
      <c r="K738" s="11" t="s">
        <v>2355</v>
      </c>
      <c r="L738" s="12" t="s">
        <v>111</v>
      </c>
      <c r="M738" s="13" t="s">
        <v>22</v>
      </c>
    </row>
    <row r="739" spans="1:13" hidden="1" x14ac:dyDescent="0.25">
      <c r="A739" s="1" t="s">
        <v>2720</v>
      </c>
      <c r="B739" s="2" t="s">
        <v>2721</v>
      </c>
      <c r="C739" s="3">
        <v>43875.716793981497</v>
      </c>
      <c r="D739" s="4" t="s">
        <v>2722</v>
      </c>
      <c r="E739" s="5" t="s">
        <v>2723</v>
      </c>
      <c r="F739" s="6" t="s">
        <v>17</v>
      </c>
      <c r="G739" s="7" t="s">
        <v>43</v>
      </c>
      <c r="H739" s="8" t="s">
        <v>51</v>
      </c>
      <c r="I739" s="9" t="s">
        <v>19</v>
      </c>
      <c r="J739" s="10" t="s">
        <v>2355</v>
      </c>
      <c r="K739" s="11" t="s">
        <v>2355</v>
      </c>
      <c r="L739" s="12" t="s">
        <v>111</v>
      </c>
      <c r="M739" s="13" t="s">
        <v>22</v>
      </c>
    </row>
    <row r="740" spans="1:13" hidden="1" x14ac:dyDescent="0.25">
      <c r="A740" s="1" t="s">
        <v>2724</v>
      </c>
      <c r="B740" s="2" t="s">
        <v>2725</v>
      </c>
      <c r="C740" s="3">
        <v>43748.453506944403</v>
      </c>
      <c r="D740" s="4" t="s">
        <v>2726</v>
      </c>
      <c r="E740" s="5" t="s">
        <v>2573</v>
      </c>
      <c r="F740" s="6" t="s">
        <v>17</v>
      </c>
      <c r="G740" s="7" t="s">
        <v>253</v>
      </c>
      <c r="H740" s="8" t="s">
        <v>19</v>
      </c>
      <c r="I740" s="9" t="s">
        <v>19</v>
      </c>
      <c r="J740" s="10" t="s">
        <v>2355</v>
      </c>
      <c r="K740" s="11" t="s">
        <v>2355</v>
      </c>
      <c r="L740" s="12" t="s">
        <v>111</v>
      </c>
      <c r="M740" s="13" t="s">
        <v>22</v>
      </c>
    </row>
    <row r="741" spans="1:13" hidden="1" x14ac:dyDescent="0.25">
      <c r="A741" s="1" t="s">
        <v>2727</v>
      </c>
      <c r="B741" s="2" t="s">
        <v>2728</v>
      </c>
      <c r="C741" s="3">
        <v>43854.427557870396</v>
      </c>
      <c r="D741" s="4" t="s">
        <v>2729</v>
      </c>
      <c r="E741" s="5" t="s">
        <v>2730</v>
      </c>
      <c r="F741" s="6" t="s">
        <v>17</v>
      </c>
      <c r="G741" s="7" t="s">
        <v>285</v>
      </c>
      <c r="H741" s="8" t="s">
        <v>19</v>
      </c>
      <c r="I741" s="9" t="s">
        <v>19</v>
      </c>
      <c r="J741" s="10" t="s">
        <v>2355</v>
      </c>
      <c r="K741" s="11" t="s">
        <v>2355</v>
      </c>
      <c r="L741" s="12" t="s">
        <v>111</v>
      </c>
      <c r="M741" s="13" t="s">
        <v>22</v>
      </c>
    </row>
    <row r="742" spans="1:13" hidden="1" x14ac:dyDescent="0.25">
      <c r="A742" s="1" t="s">
        <v>2731</v>
      </c>
      <c r="B742" s="2" t="s">
        <v>2732</v>
      </c>
      <c r="C742" s="3">
        <v>43857.602800925903</v>
      </c>
      <c r="D742" s="4" t="s">
        <v>2733</v>
      </c>
      <c r="E742" s="5" t="s">
        <v>2590</v>
      </c>
      <c r="F742" s="6" t="s">
        <v>17</v>
      </c>
      <c r="G742" s="7" t="s">
        <v>155</v>
      </c>
      <c r="H742" s="8" t="s">
        <v>19</v>
      </c>
      <c r="I742" s="9" t="s">
        <v>19</v>
      </c>
      <c r="J742" s="10" t="s">
        <v>2355</v>
      </c>
      <c r="K742" s="11" t="s">
        <v>2355</v>
      </c>
      <c r="L742" s="12" t="s">
        <v>111</v>
      </c>
      <c r="M742" s="13" t="s">
        <v>22</v>
      </c>
    </row>
    <row r="743" spans="1:13" hidden="1" x14ac:dyDescent="0.25">
      <c r="A743" s="1" t="s">
        <v>2734</v>
      </c>
      <c r="B743" s="2" t="s">
        <v>2735</v>
      </c>
      <c r="C743" s="3">
        <v>43749.346944444398</v>
      </c>
      <c r="D743" s="4" t="s">
        <v>2736</v>
      </c>
      <c r="E743" s="5" t="s">
        <v>856</v>
      </c>
      <c r="F743" s="6" t="s">
        <v>17</v>
      </c>
      <c r="G743" s="7" t="s">
        <v>253</v>
      </c>
      <c r="H743" s="8" t="s">
        <v>19</v>
      </c>
      <c r="I743" s="9" t="s">
        <v>19</v>
      </c>
      <c r="J743" s="10" t="s">
        <v>2355</v>
      </c>
      <c r="K743" s="11" t="s">
        <v>2355</v>
      </c>
      <c r="L743" s="12" t="s">
        <v>111</v>
      </c>
      <c r="M743" s="13" t="s">
        <v>22</v>
      </c>
    </row>
    <row r="744" spans="1:13" hidden="1" x14ac:dyDescent="0.25">
      <c r="A744" s="1" t="s">
        <v>2737</v>
      </c>
      <c r="B744" s="2" t="s">
        <v>2738</v>
      </c>
      <c r="C744" s="3">
        <v>43854.427557870396</v>
      </c>
      <c r="D744" s="4" t="s">
        <v>2739</v>
      </c>
      <c r="E744" s="5" t="s">
        <v>284</v>
      </c>
      <c r="F744" s="6" t="s">
        <v>17</v>
      </c>
      <c r="G744" s="7" t="s">
        <v>285</v>
      </c>
      <c r="H744" s="8" t="s">
        <v>19</v>
      </c>
      <c r="I744" s="9" t="s">
        <v>19</v>
      </c>
      <c r="J744" s="10" t="s">
        <v>2355</v>
      </c>
      <c r="K744" s="11" t="s">
        <v>2355</v>
      </c>
      <c r="L744" s="12" t="s">
        <v>30</v>
      </c>
      <c r="M744" s="13" t="s">
        <v>22</v>
      </c>
    </row>
    <row r="745" spans="1:13" hidden="1" x14ac:dyDescent="0.25">
      <c r="A745" s="1" t="s">
        <v>2740</v>
      </c>
      <c r="B745" s="2" t="s">
        <v>2741</v>
      </c>
      <c r="C745" s="3">
        <v>43875.716793981497</v>
      </c>
      <c r="D745" s="4" t="s">
        <v>2742</v>
      </c>
      <c r="E745" s="5" t="s">
        <v>150</v>
      </c>
      <c r="F745" s="6" t="s">
        <v>17</v>
      </c>
      <c r="G745" s="7" t="s">
        <v>43</v>
      </c>
      <c r="H745" s="8" t="s">
        <v>51</v>
      </c>
      <c r="I745" s="9" t="s">
        <v>19</v>
      </c>
      <c r="J745" s="10" t="s">
        <v>2355</v>
      </c>
      <c r="K745" s="11" t="s">
        <v>2355</v>
      </c>
      <c r="L745" s="12" t="s">
        <v>30</v>
      </c>
      <c r="M745" s="13" t="s">
        <v>22</v>
      </c>
    </row>
    <row r="746" spans="1:13" hidden="1" x14ac:dyDescent="0.25">
      <c r="A746" s="1" t="s">
        <v>2743</v>
      </c>
      <c r="B746" s="2" t="s">
        <v>2744</v>
      </c>
      <c r="C746" s="3">
        <v>43857.602800925903</v>
      </c>
      <c r="D746" s="4" t="s">
        <v>2745</v>
      </c>
      <c r="E746" s="5" t="s">
        <v>289</v>
      </c>
      <c r="F746" s="6" t="s">
        <v>17</v>
      </c>
      <c r="G746" s="7" t="s">
        <v>155</v>
      </c>
      <c r="H746" s="8" t="s">
        <v>19</v>
      </c>
      <c r="I746" s="9" t="s">
        <v>19</v>
      </c>
      <c r="J746" s="10" t="s">
        <v>2355</v>
      </c>
      <c r="K746" s="11" t="s">
        <v>2355</v>
      </c>
      <c r="L746" s="12" t="s">
        <v>30</v>
      </c>
      <c r="M746" s="13" t="s">
        <v>22</v>
      </c>
    </row>
    <row r="747" spans="1:13" hidden="1" x14ac:dyDescent="0.25">
      <c r="A747" s="1" t="s">
        <v>2746</v>
      </c>
      <c r="B747" s="2" t="s">
        <v>2747</v>
      </c>
      <c r="C747" s="3">
        <v>44067.415196759299</v>
      </c>
      <c r="D747" s="4" t="s">
        <v>2748</v>
      </c>
      <c r="E747" s="5" t="s">
        <v>2749</v>
      </c>
      <c r="F747" s="6" t="s">
        <v>17</v>
      </c>
      <c r="G747" s="7" t="s">
        <v>89</v>
      </c>
      <c r="H747" s="8" t="s">
        <v>19</v>
      </c>
      <c r="I747" s="9" t="s">
        <v>19</v>
      </c>
      <c r="J747" s="10" t="s">
        <v>2355</v>
      </c>
      <c r="K747" s="11" t="s">
        <v>2355</v>
      </c>
      <c r="L747" s="12" t="s">
        <v>117</v>
      </c>
      <c r="M747" s="13" t="s">
        <v>22</v>
      </c>
    </row>
    <row r="748" spans="1:13" hidden="1" x14ac:dyDescent="0.25">
      <c r="A748" s="1" t="s">
        <v>2758</v>
      </c>
      <c r="B748" s="2" t="s">
        <v>2759</v>
      </c>
      <c r="C748" s="3">
        <v>43865.452199074098</v>
      </c>
      <c r="D748" s="4" t="s">
        <v>2760</v>
      </c>
      <c r="E748" s="5" t="s">
        <v>1409</v>
      </c>
      <c r="F748" s="6" t="s">
        <v>17</v>
      </c>
      <c r="G748" s="7" t="s">
        <v>64</v>
      </c>
      <c r="H748" s="8" t="s">
        <v>666</v>
      </c>
      <c r="I748" s="9" t="s">
        <v>19</v>
      </c>
      <c r="J748" s="10" t="s">
        <v>2761</v>
      </c>
      <c r="K748" s="11" t="s">
        <v>2761</v>
      </c>
      <c r="L748" s="12" t="s">
        <v>38</v>
      </c>
      <c r="M748" s="13" t="s">
        <v>22</v>
      </c>
    </row>
    <row r="749" spans="1:13" hidden="1" x14ac:dyDescent="0.25">
      <c r="A749" s="1" t="s">
        <v>2762</v>
      </c>
      <c r="B749" s="2" t="s">
        <v>2763</v>
      </c>
      <c r="C749" s="3">
        <v>43865.452199074098</v>
      </c>
      <c r="D749" s="4" t="s">
        <v>2764</v>
      </c>
      <c r="E749" s="5" t="s">
        <v>1409</v>
      </c>
      <c r="F749" s="6" t="s">
        <v>27</v>
      </c>
      <c r="G749" s="7" t="s">
        <v>64</v>
      </c>
      <c r="H749" s="8" t="s">
        <v>666</v>
      </c>
      <c r="I749" s="9" t="s">
        <v>19</v>
      </c>
      <c r="J749" s="10" t="s">
        <v>2761</v>
      </c>
      <c r="K749" s="11" t="s">
        <v>2761</v>
      </c>
      <c r="L749" s="12" t="s">
        <v>38</v>
      </c>
      <c r="M749" s="13" t="s">
        <v>22</v>
      </c>
    </row>
    <row r="750" spans="1:13" hidden="1" x14ac:dyDescent="0.25">
      <c r="A750" s="1" t="s">
        <v>2765</v>
      </c>
      <c r="B750" s="2" t="s">
        <v>2766</v>
      </c>
      <c r="C750" s="3">
        <v>43864.442916666703</v>
      </c>
      <c r="D750" s="4" t="s">
        <v>2767</v>
      </c>
      <c r="E750" s="5" t="s">
        <v>70</v>
      </c>
      <c r="F750" s="6" t="s">
        <v>27</v>
      </c>
      <c r="G750" s="7" t="s">
        <v>64</v>
      </c>
      <c r="H750" s="8" t="s">
        <v>71</v>
      </c>
      <c r="I750" s="9" t="s">
        <v>19</v>
      </c>
      <c r="J750" s="10" t="s">
        <v>2761</v>
      </c>
      <c r="K750" s="11" t="s">
        <v>2761</v>
      </c>
      <c r="L750" s="12" t="s">
        <v>38</v>
      </c>
      <c r="M750" s="13" t="s">
        <v>22</v>
      </c>
    </row>
    <row r="751" spans="1:13" x14ac:dyDescent="0.25">
      <c r="A751" s="1" t="s">
        <v>2809</v>
      </c>
      <c r="B751" s="2" t="s">
        <v>2810</v>
      </c>
      <c r="C751" s="3">
        <v>43584.506539351903</v>
      </c>
      <c r="D751" s="4" t="s">
        <v>2811</v>
      </c>
      <c r="E751" s="5" t="s">
        <v>1157</v>
      </c>
      <c r="F751" s="6" t="s">
        <v>35</v>
      </c>
      <c r="G751" s="7" t="s">
        <v>19</v>
      </c>
      <c r="H751" s="8" t="s">
        <v>19</v>
      </c>
      <c r="I751" s="9" t="s">
        <v>80</v>
      </c>
      <c r="J751" s="10" t="s">
        <v>2793</v>
      </c>
      <c r="K751" s="11" t="s">
        <v>2793</v>
      </c>
      <c r="L751" s="12" t="s">
        <v>21</v>
      </c>
      <c r="M751" s="13" t="s">
        <v>22</v>
      </c>
    </row>
    <row r="752" spans="1:13" hidden="1" x14ac:dyDescent="0.25">
      <c r="A752" s="1" t="s">
        <v>2768</v>
      </c>
      <c r="B752" s="2" t="s">
        <v>2769</v>
      </c>
      <c r="C752" s="3">
        <v>43864.442916666703</v>
      </c>
      <c r="D752" s="4" t="s">
        <v>2770</v>
      </c>
      <c r="E752" s="5" t="s">
        <v>70</v>
      </c>
      <c r="F752" s="6" t="s">
        <v>17</v>
      </c>
      <c r="G752" s="7" t="s">
        <v>64</v>
      </c>
      <c r="H752" s="8" t="s">
        <v>71</v>
      </c>
      <c r="I752" s="9" t="s">
        <v>19</v>
      </c>
      <c r="J752" s="10" t="s">
        <v>2761</v>
      </c>
      <c r="K752" s="11" t="s">
        <v>2761</v>
      </c>
      <c r="L752" s="12" t="s">
        <v>38</v>
      </c>
      <c r="M752" s="13" t="s">
        <v>22</v>
      </c>
    </row>
    <row r="753" spans="1:13" hidden="1" x14ac:dyDescent="0.25">
      <c r="A753" s="1" t="s">
        <v>2771</v>
      </c>
      <c r="B753" s="2" t="s">
        <v>2772</v>
      </c>
      <c r="C753" s="3">
        <v>43213.524317129602</v>
      </c>
      <c r="D753" s="4" t="s">
        <v>2773</v>
      </c>
      <c r="E753" s="5" t="s">
        <v>63</v>
      </c>
      <c r="F753" s="6" t="s">
        <v>27</v>
      </c>
      <c r="G753" s="7" t="s">
        <v>64</v>
      </c>
      <c r="H753" s="8" t="s">
        <v>65</v>
      </c>
      <c r="I753" s="9" t="s">
        <v>19</v>
      </c>
      <c r="J753" s="10" t="s">
        <v>2761</v>
      </c>
      <c r="K753" s="11" t="s">
        <v>2761</v>
      </c>
      <c r="L753" s="12" t="s">
        <v>38</v>
      </c>
      <c r="M753" s="13" t="s">
        <v>22</v>
      </c>
    </row>
    <row r="754" spans="1:13" x14ac:dyDescent="0.25">
      <c r="A754" s="1" t="s">
        <v>2818</v>
      </c>
      <c r="B754" s="2" t="s">
        <v>2819</v>
      </c>
      <c r="C754" s="3">
        <v>43584.506539351903</v>
      </c>
      <c r="D754" s="4" t="s">
        <v>2820</v>
      </c>
      <c r="E754" s="5" t="s">
        <v>2821</v>
      </c>
      <c r="F754" s="6" t="s">
        <v>35</v>
      </c>
      <c r="G754" s="7" t="s">
        <v>19</v>
      </c>
      <c r="H754" s="8" t="s">
        <v>19</v>
      </c>
      <c r="I754" s="9" t="s">
        <v>28</v>
      </c>
      <c r="J754" s="10" t="s">
        <v>2793</v>
      </c>
      <c r="K754" s="11" t="s">
        <v>2793</v>
      </c>
      <c r="L754" s="12" t="s">
        <v>21</v>
      </c>
      <c r="M754" s="13" t="s">
        <v>22</v>
      </c>
    </row>
    <row r="755" spans="1:13" x14ac:dyDescent="0.25">
      <c r="A755" s="1" t="s">
        <v>2822</v>
      </c>
      <c r="B755" s="2" t="s">
        <v>2823</v>
      </c>
      <c r="C755" s="3">
        <v>43584.506539351903</v>
      </c>
      <c r="D755" s="4" t="s">
        <v>2824</v>
      </c>
      <c r="E755" s="5" t="s">
        <v>1153</v>
      </c>
      <c r="F755" s="6" t="s">
        <v>35</v>
      </c>
      <c r="G755" s="7" t="s">
        <v>19</v>
      </c>
      <c r="H755" s="8" t="s">
        <v>19</v>
      </c>
      <c r="I755" s="9" t="s">
        <v>80</v>
      </c>
      <c r="J755" s="10" t="s">
        <v>2793</v>
      </c>
      <c r="K755" s="11" t="s">
        <v>2793</v>
      </c>
      <c r="L755" s="12" t="s">
        <v>21</v>
      </c>
      <c r="M755" s="13" t="s">
        <v>22</v>
      </c>
    </row>
    <row r="756" spans="1:13" hidden="1" x14ac:dyDescent="0.25">
      <c r="A756" s="1" t="s">
        <v>2774</v>
      </c>
      <c r="B756" s="2" t="s">
        <v>2775</v>
      </c>
      <c r="C756" s="3">
        <v>43213.524317129602</v>
      </c>
      <c r="D756" s="4" t="s">
        <v>2776</v>
      </c>
      <c r="E756" s="5" t="s">
        <v>63</v>
      </c>
      <c r="F756" s="6" t="s">
        <v>17</v>
      </c>
      <c r="G756" s="7" t="s">
        <v>64</v>
      </c>
      <c r="H756" s="8" t="s">
        <v>65</v>
      </c>
      <c r="I756" s="9" t="s">
        <v>19</v>
      </c>
      <c r="J756" s="10" t="s">
        <v>2761</v>
      </c>
      <c r="K756" s="11" t="s">
        <v>2761</v>
      </c>
      <c r="L756" s="12" t="s">
        <v>38</v>
      </c>
      <c r="M756" s="13" t="s">
        <v>22</v>
      </c>
    </row>
    <row r="757" spans="1:13" hidden="1" x14ac:dyDescent="0.25">
      <c r="A757" s="1" t="s">
        <v>2777</v>
      </c>
      <c r="B757" s="2" t="s">
        <v>2778</v>
      </c>
      <c r="C757" s="3">
        <v>43969.386967592603</v>
      </c>
      <c r="D757" s="4" t="s">
        <v>2779</v>
      </c>
      <c r="E757" s="5" t="s">
        <v>2780</v>
      </c>
      <c r="F757" s="6" t="s">
        <v>17</v>
      </c>
      <c r="G757" s="7" t="s">
        <v>140</v>
      </c>
      <c r="H757" s="8" t="s">
        <v>420</v>
      </c>
      <c r="I757" s="9" t="s">
        <v>19</v>
      </c>
      <c r="J757" s="10" t="s">
        <v>2761</v>
      </c>
      <c r="K757" s="11" t="s">
        <v>2761</v>
      </c>
      <c r="L757" s="12" t="s">
        <v>38</v>
      </c>
      <c r="M757" s="13" t="s">
        <v>22</v>
      </c>
    </row>
    <row r="758" spans="1:13" hidden="1" x14ac:dyDescent="0.25">
      <c r="A758" s="1" t="s">
        <v>2781</v>
      </c>
      <c r="B758" s="2" t="s">
        <v>2782</v>
      </c>
      <c r="C758" s="3">
        <v>43969.386967592603</v>
      </c>
      <c r="D758" s="4" t="s">
        <v>2783</v>
      </c>
      <c r="E758" s="5" t="s">
        <v>2780</v>
      </c>
      <c r="F758" s="6" t="s">
        <v>27</v>
      </c>
      <c r="G758" s="7" t="s">
        <v>140</v>
      </c>
      <c r="H758" s="8" t="s">
        <v>420</v>
      </c>
      <c r="I758" s="9" t="s">
        <v>19</v>
      </c>
      <c r="J758" s="10" t="s">
        <v>2761</v>
      </c>
      <c r="K758" s="11" t="s">
        <v>2761</v>
      </c>
      <c r="L758" s="12" t="s">
        <v>111</v>
      </c>
      <c r="M758" s="13" t="s">
        <v>22</v>
      </c>
    </row>
    <row r="759" spans="1:13" hidden="1" x14ac:dyDescent="0.25">
      <c r="A759" s="1" t="s">
        <v>2784</v>
      </c>
      <c r="B759" s="2" t="s">
        <v>2785</v>
      </c>
      <c r="C759" s="3">
        <v>44041.540983796302</v>
      </c>
      <c r="D759" s="4" t="s">
        <v>2786</v>
      </c>
      <c r="E759" s="5" t="s">
        <v>991</v>
      </c>
      <c r="F759" s="6" t="s">
        <v>17</v>
      </c>
      <c r="G759" s="7" t="s">
        <v>89</v>
      </c>
      <c r="H759" s="8" t="s">
        <v>19</v>
      </c>
      <c r="I759" s="9" t="s">
        <v>19</v>
      </c>
      <c r="J759" s="10" t="s">
        <v>2787</v>
      </c>
      <c r="K759" s="11" t="s">
        <v>1249</v>
      </c>
      <c r="L759" s="12" t="s">
        <v>38</v>
      </c>
      <c r="M759" s="13" t="s">
        <v>105</v>
      </c>
    </row>
    <row r="760" spans="1:13" hidden="1" x14ac:dyDescent="0.25">
      <c r="A760" s="1" t="s">
        <v>2788</v>
      </c>
      <c r="B760" s="2" t="s">
        <v>2789</v>
      </c>
      <c r="C760" s="3">
        <v>44027.470081018502</v>
      </c>
      <c r="D760" s="4" t="s">
        <v>2790</v>
      </c>
      <c r="E760" s="5" t="s">
        <v>2791</v>
      </c>
      <c r="F760" s="6" t="s">
        <v>17</v>
      </c>
      <c r="G760" s="7" t="s">
        <v>2792</v>
      </c>
      <c r="H760" s="8" t="s">
        <v>19</v>
      </c>
      <c r="I760" s="9" t="s">
        <v>19</v>
      </c>
      <c r="J760" s="10" t="s">
        <v>2793</v>
      </c>
      <c r="K760" s="11" t="s">
        <v>2793</v>
      </c>
      <c r="L760" s="12" t="s">
        <v>21</v>
      </c>
      <c r="M760" s="13" t="s">
        <v>22</v>
      </c>
    </row>
    <row r="761" spans="1:13" hidden="1" x14ac:dyDescent="0.25">
      <c r="A761" s="1" t="s">
        <v>2794</v>
      </c>
      <c r="B761" s="2" t="s">
        <v>2795</v>
      </c>
      <c r="C761" s="3">
        <v>43903.573553240698</v>
      </c>
      <c r="D761" s="4" t="s">
        <v>2796</v>
      </c>
      <c r="E761" s="5" t="s">
        <v>284</v>
      </c>
      <c r="F761" s="6" t="s">
        <v>17</v>
      </c>
      <c r="G761" s="7" t="s">
        <v>285</v>
      </c>
      <c r="H761" s="8" t="s">
        <v>19</v>
      </c>
      <c r="I761" s="9" t="s">
        <v>19</v>
      </c>
      <c r="J761" s="10" t="s">
        <v>2793</v>
      </c>
      <c r="K761" s="11" t="s">
        <v>2793</v>
      </c>
      <c r="L761" s="12" t="s">
        <v>21</v>
      </c>
      <c r="M761" s="13" t="s">
        <v>22</v>
      </c>
    </row>
    <row r="762" spans="1:13" hidden="1" x14ac:dyDescent="0.25">
      <c r="A762" s="1" t="s">
        <v>2797</v>
      </c>
      <c r="B762" s="2" t="s">
        <v>2798</v>
      </c>
      <c r="C762" s="3">
        <v>43572.599236111098</v>
      </c>
      <c r="D762" s="4" t="s">
        <v>2799</v>
      </c>
      <c r="E762" s="5" t="s">
        <v>284</v>
      </c>
      <c r="F762" s="6" t="s">
        <v>27</v>
      </c>
      <c r="G762" s="7" t="s">
        <v>285</v>
      </c>
      <c r="H762" s="8" t="s">
        <v>19</v>
      </c>
      <c r="I762" s="9" t="s">
        <v>19</v>
      </c>
      <c r="J762" s="10" t="s">
        <v>2793</v>
      </c>
      <c r="K762" s="11" t="s">
        <v>2793</v>
      </c>
      <c r="L762" s="12" t="s">
        <v>21</v>
      </c>
      <c r="M762" s="13" t="s">
        <v>105</v>
      </c>
    </row>
    <row r="763" spans="1:13" hidden="1" x14ac:dyDescent="0.25">
      <c r="A763" s="1" t="s">
        <v>2800</v>
      </c>
      <c r="B763" s="2" t="s">
        <v>2801</v>
      </c>
      <c r="C763" s="3">
        <v>43906.3660185185</v>
      </c>
      <c r="D763" s="4" t="s">
        <v>2802</v>
      </c>
      <c r="E763" s="5" t="s">
        <v>289</v>
      </c>
      <c r="F763" s="6" t="s">
        <v>17</v>
      </c>
      <c r="G763" s="7" t="s">
        <v>155</v>
      </c>
      <c r="H763" s="8" t="s">
        <v>19</v>
      </c>
      <c r="I763" s="9" t="s">
        <v>19</v>
      </c>
      <c r="J763" s="10" t="s">
        <v>2793</v>
      </c>
      <c r="K763" s="11" t="s">
        <v>2793</v>
      </c>
      <c r="L763" s="12" t="s">
        <v>21</v>
      </c>
      <c r="M763" s="13" t="s">
        <v>22</v>
      </c>
    </row>
    <row r="764" spans="1:13" x14ac:dyDescent="0.25">
      <c r="A764" s="1" t="s">
        <v>2853</v>
      </c>
      <c r="B764" s="2" t="s">
        <v>2854</v>
      </c>
      <c r="C764" s="3">
        <v>44004.586423611101</v>
      </c>
      <c r="D764" s="4" t="s">
        <v>2855</v>
      </c>
      <c r="E764" s="5" t="s">
        <v>2856</v>
      </c>
      <c r="F764" s="6" t="s">
        <v>27</v>
      </c>
      <c r="G764" s="7" t="s">
        <v>19</v>
      </c>
      <c r="H764" s="8" t="s">
        <v>19</v>
      </c>
      <c r="I764" s="9" t="s">
        <v>80</v>
      </c>
      <c r="J764" s="10" t="s">
        <v>2843</v>
      </c>
      <c r="K764" s="11" t="s">
        <v>2843</v>
      </c>
      <c r="L764" s="12" t="s">
        <v>21</v>
      </c>
      <c r="M764" s="13" t="s">
        <v>22</v>
      </c>
    </row>
    <row r="765" spans="1:13" hidden="1" x14ac:dyDescent="0.25">
      <c r="A765" s="1" t="s">
        <v>2803</v>
      </c>
      <c r="B765" s="2" t="s">
        <v>2804</v>
      </c>
      <c r="C765" s="3">
        <v>43865.512627314798</v>
      </c>
      <c r="D765" s="4" t="s">
        <v>2805</v>
      </c>
      <c r="E765" s="5" t="s">
        <v>289</v>
      </c>
      <c r="F765" s="6" t="s">
        <v>27</v>
      </c>
      <c r="G765" s="7" t="s">
        <v>155</v>
      </c>
      <c r="H765" s="8" t="s">
        <v>19</v>
      </c>
      <c r="I765" s="9" t="s">
        <v>19</v>
      </c>
      <c r="J765" s="10" t="s">
        <v>2793</v>
      </c>
      <c r="K765" s="11" t="s">
        <v>2793</v>
      </c>
      <c r="L765" s="12" t="s">
        <v>21</v>
      </c>
      <c r="M765" s="13" t="s">
        <v>22</v>
      </c>
    </row>
    <row r="766" spans="1:13" hidden="1" x14ac:dyDescent="0.25">
      <c r="A766" s="1" t="s">
        <v>2806</v>
      </c>
      <c r="B766" s="2" t="s">
        <v>2807</v>
      </c>
      <c r="C766" s="3">
        <v>43584.506562499999</v>
      </c>
      <c r="D766" s="4" t="s">
        <v>2808</v>
      </c>
      <c r="E766" s="5" t="s">
        <v>150</v>
      </c>
      <c r="F766" s="6" t="s">
        <v>17</v>
      </c>
      <c r="G766" s="7" t="s">
        <v>43</v>
      </c>
      <c r="H766" s="8" t="s">
        <v>51</v>
      </c>
      <c r="I766" s="9" t="s">
        <v>19</v>
      </c>
      <c r="J766" s="10" t="s">
        <v>2793</v>
      </c>
      <c r="K766" s="11" t="s">
        <v>2793</v>
      </c>
      <c r="L766" s="12" t="s">
        <v>21</v>
      </c>
      <c r="M766" s="13" t="s">
        <v>22</v>
      </c>
    </row>
    <row r="767" spans="1:13" x14ac:dyDescent="0.25">
      <c r="A767" s="1" t="s">
        <v>2863</v>
      </c>
      <c r="B767" s="2" t="s">
        <v>2864</v>
      </c>
      <c r="C767" s="3">
        <v>44004.588726851798</v>
      </c>
      <c r="D767" s="4" t="s">
        <v>2865</v>
      </c>
      <c r="E767" s="5" t="s">
        <v>2866</v>
      </c>
      <c r="F767" s="6" t="s">
        <v>27</v>
      </c>
      <c r="G767" s="7" t="s">
        <v>19</v>
      </c>
      <c r="H767" s="8" t="s">
        <v>19</v>
      </c>
      <c r="I767" s="9" t="s">
        <v>28</v>
      </c>
      <c r="J767" s="10" t="s">
        <v>2843</v>
      </c>
      <c r="K767" s="11" t="s">
        <v>2843</v>
      </c>
      <c r="L767" s="12" t="s">
        <v>111</v>
      </c>
      <c r="M767" s="13" t="s">
        <v>22</v>
      </c>
    </row>
    <row r="768" spans="1:13" hidden="1" x14ac:dyDescent="0.25">
      <c r="A768" s="1" t="s">
        <v>2829</v>
      </c>
      <c r="B768" s="2" t="s">
        <v>2830</v>
      </c>
      <c r="C768" s="3">
        <v>43536.507303240702</v>
      </c>
      <c r="D768" s="4" t="s">
        <v>2831</v>
      </c>
      <c r="E768" s="5" t="s">
        <v>943</v>
      </c>
      <c r="F768" s="6" t="s">
        <v>17</v>
      </c>
      <c r="G768" s="7" t="s">
        <v>285</v>
      </c>
      <c r="H768" s="8" t="s">
        <v>19</v>
      </c>
      <c r="I768" s="9" t="s">
        <v>19</v>
      </c>
      <c r="J768" s="10" t="s">
        <v>2793</v>
      </c>
      <c r="K768" s="11" t="s">
        <v>2793</v>
      </c>
      <c r="L768" s="12" t="s">
        <v>30</v>
      </c>
      <c r="M768" s="13" t="s">
        <v>22</v>
      </c>
    </row>
    <row r="769" spans="1:13" hidden="1" x14ac:dyDescent="0.25">
      <c r="A769" s="1" t="s">
        <v>2832</v>
      </c>
      <c r="B769" s="2" t="s">
        <v>2833</v>
      </c>
      <c r="C769" s="3">
        <v>43917.511828703697</v>
      </c>
      <c r="D769" s="4" t="s">
        <v>2834</v>
      </c>
      <c r="E769" s="5" t="s">
        <v>2835</v>
      </c>
      <c r="F769" s="6" t="s">
        <v>116</v>
      </c>
      <c r="G769" s="7" t="s">
        <v>155</v>
      </c>
      <c r="H769" s="8" t="s">
        <v>19</v>
      </c>
      <c r="I769" s="9" t="s">
        <v>19</v>
      </c>
      <c r="J769" s="10" t="s">
        <v>2793</v>
      </c>
      <c r="K769" s="11" t="s">
        <v>2793</v>
      </c>
      <c r="L769" s="12" t="s">
        <v>46</v>
      </c>
      <c r="M769" s="13" t="s">
        <v>22</v>
      </c>
    </row>
    <row r="770" spans="1:13" hidden="1" x14ac:dyDescent="0.25">
      <c r="A770" s="1" t="s">
        <v>2839</v>
      </c>
      <c r="B770" s="2" t="s">
        <v>2840</v>
      </c>
      <c r="C770" s="3">
        <v>43689.393993055601</v>
      </c>
      <c r="D770" s="4" t="s">
        <v>2841</v>
      </c>
      <c r="E770" s="5" t="s">
        <v>284</v>
      </c>
      <c r="F770" s="6" t="s">
        <v>17</v>
      </c>
      <c r="G770" s="7" t="s">
        <v>285</v>
      </c>
      <c r="H770" s="8" t="s">
        <v>19</v>
      </c>
      <c r="I770" s="9" t="s">
        <v>19</v>
      </c>
      <c r="J770" s="10" t="s">
        <v>2842</v>
      </c>
      <c r="K770" s="11" t="s">
        <v>2843</v>
      </c>
      <c r="L770" s="12" t="s">
        <v>111</v>
      </c>
      <c r="M770" s="13" t="s">
        <v>22</v>
      </c>
    </row>
    <row r="771" spans="1:13" hidden="1" x14ac:dyDescent="0.25">
      <c r="A771" s="1" t="s">
        <v>2844</v>
      </c>
      <c r="B771" s="2" t="s">
        <v>2845</v>
      </c>
      <c r="C771" s="3">
        <v>43641.693113425899</v>
      </c>
      <c r="D771" s="4" t="s">
        <v>2846</v>
      </c>
      <c r="E771" s="5" t="s">
        <v>150</v>
      </c>
      <c r="F771" s="6" t="s">
        <v>17</v>
      </c>
      <c r="G771" s="7" t="s">
        <v>43</v>
      </c>
      <c r="H771" s="8" t="s">
        <v>51</v>
      </c>
      <c r="I771" s="9" t="s">
        <v>19</v>
      </c>
      <c r="J771" s="10" t="s">
        <v>2843</v>
      </c>
      <c r="K771" s="11" t="s">
        <v>2843</v>
      </c>
      <c r="L771" s="12" t="s">
        <v>21</v>
      </c>
      <c r="M771" s="13" t="s">
        <v>22</v>
      </c>
    </row>
    <row r="772" spans="1:13" hidden="1" x14ac:dyDescent="0.25">
      <c r="A772" s="1" t="s">
        <v>2883</v>
      </c>
      <c r="B772" s="2" t="s">
        <v>2884</v>
      </c>
      <c r="C772" s="3">
        <v>43336.6538657407</v>
      </c>
      <c r="D772" s="4" t="s">
        <v>2885</v>
      </c>
      <c r="E772" s="5" t="s">
        <v>2886</v>
      </c>
      <c r="F772" s="6" t="s">
        <v>98</v>
      </c>
      <c r="G772" s="7" t="s">
        <v>19</v>
      </c>
      <c r="H772" s="8" t="s">
        <v>19</v>
      </c>
      <c r="I772" s="9" t="s">
        <v>1334</v>
      </c>
      <c r="J772" s="10" t="s">
        <v>2874</v>
      </c>
      <c r="K772" s="11" t="s">
        <v>2874</v>
      </c>
      <c r="L772" s="12" t="s">
        <v>111</v>
      </c>
      <c r="M772" s="13" t="s">
        <v>22</v>
      </c>
    </row>
    <row r="773" spans="1:13" hidden="1" x14ac:dyDescent="0.25">
      <c r="A773" s="1" t="s">
        <v>2887</v>
      </c>
      <c r="B773" s="2" t="s">
        <v>2888</v>
      </c>
      <c r="C773" s="3">
        <v>43336.653680555602</v>
      </c>
      <c r="D773" s="4" t="s">
        <v>2889</v>
      </c>
      <c r="E773" s="5" t="s">
        <v>2890</v>
      </c>
      <c r="F773" s="6" t="s">
        <v>98</v>
      </c>
      <c r="G773" s="7" t="s">
        <v>19</v>
      </c>
      <c r="H773" s="8" t="s">
        <v>19</v>
      </c>
      <c r="I773" s="9" t="s">
        <v>1334</v>
      </c>
      <c r="J773" s="10" t="s">
        <v>2874</v>
      </c>
      <c r="K773" s="11" t="s">
        <v>2874</v>
      </c>
      <c r="L773" s="12" t="s">
        <v>111</v>
      </c>
      <c r="M773" s="13" t="s">
        <v>22</v>
      </c>
    </row>
    <row r="774" spans="1:13" hidden="1" x14ac:dyDescent="0.25">
      <c r="A774" s="1" t="s">
        <v>2847</v>
      </c>
      <c r="B774" s="2" t="s">
        <v>2848</v>
      </c>
      <c r="C774" s="3">
        <v>43689.393993055601</v>
      </c>
      <c r="D774" s="4" t="s">
        <v>2849</v>
      </c>
      <c r="E774" s="5" t="s">
        <v>289</v>
      </c>
      <c r="F774" s="6" t="s">
        <v>17</v>
      </c>
      <c r="G774" s="7" t="s">
        <v>155</v>
      </c>
      <c r="H774" s="8" t="s">
        <v>19</v>
      </c>
      <c r="I774" s="9" t="s">
        <v>19</v>
      </c>
      <c r="J774" s="10" t="s">
        <v>2843</v>
      </c>
      <c r="K774" s="11" t="s">
        <v>2843</v>
      </c>
      <c r="L774" s="12" t="s">
        <v>21</v>
      </c>
      <c r="M774" s="13" t="s">
        <v>22</v>
      </c>
    </row>
    <row r="775" spans="1:13" hidden="1" x14ac:dyDescent="0.25">
      <c r="A775" s="1" t="s">
        <v>2850</v>
      </c>
      <c r="B775" s="2" t="s">
        <v>2851</v>
      </c>
      <c r="C775" s="3">
        <v>43641.693113425899</v>
      </c>
      <c r="D775" s="4" t="s">
        <v>2852</v>
      </c>
      <c r="E775" s="5" t="s">
        <v>1916</v>
      </c>
      <c r="F775" s="6" t="s">
        <v>17</v>
      </c>
      <c r="G775" s="7" t="s">
        <v>43</v>
      </c>
      <c r="H775" s="8" t="s">
        <v>44</v>
      </c>
      <c r="I775" s="9" t="s">
        <v>19</v>
      </c>
      <c r="J775" s="10" t="s">
        <v>2843</v>
      </c>
      <c r="K775" s="11" t="s">
        <v>2843</v>
      </c>
      <c r="L775" s="12" t="s">
        <v>21</v>
      </c>
      <c r="M775" s="13" t="s">
        <v>22</v>
      </c>
    </row>
    <row r="776" spans="1:13" hidden="1" x14ac:dyDescent="0.25">
      <c r="A776" s="1" t="s">
        <v>2857</v>
      </c>
      <c r="B776" s="2" t="s">
        <v>2858</v>
      </c>
      <c r="C776" s="3">
        <v>43689.393993055601</v>
      </c>
      <c r="D776" s="4" t="s">
        <v>2859</v>
      </c>
      <c r="E776" s="5" t="s">
        <v>317</v>
      </c>
      <c r="F776" s="6" t="s">
        <v>17</v>
      </c>
      <c r="G776" s="7" t="s">
        <v>155</v>
      </c>
      <c r="H776" s="8" t="s">
        <v>19</v>
      </c>
      <c r="I776" s="9" t="s">
        <v>19</v>
      </c>
      <c r="J776" s="10" t="s">
        <v>2843</v>
      </c>
      <c r="K776" s="11" t="s">
        <v>2843</v>
      </c>
      <c r="L776" s="12" t="s">
        <v>21</v>
      </c>
      <c r="M776" s="13" t="s">
        <v>22</v>
      </c>
    </row>
    <row r="777" spans="1:13" hidden="1" x14ac:dyDescent="0.25">
      <c r="A777" s="1" t="s">
        <v>2860</v>
      </c>
      <c r="B777" s="2" t="s">
        <v>2861</v>
      </c>
      <c r="C777" s="3">
        <v>43602.491099537001</v>
      </c>
      <c r="D777" s="4" t="s">
        <v>2862</v>
      </c>
      <c r="E777" s="5" t="s">
        <v>88</v>
      </c>
      <c r="F777" s="6" t="s">
        <v>17</v>
      </c>
      <c r="G777" s="7" t="s">
        <v>89</v>
      </c>
      <c r="H777" s="8" t="s">
        <v>19</v>
      </c>
      <c r="I777" s="9" t="s">
        <v>19</v>
      </c>
      <c r="J777" s="10" t="s">
        <v>2843</v>
      </c>
      <c r="K777" s="11" t="s">
        <v>2843</v>
      </c>
      <c r="L777" s="12" t="s">
        <v>21</v>
      </c>
      <c r="M777" s="13" t="s">
        <v>22</v>
      </c>
    </row>
    <row r="778" spans="1:13" x14ac:dyDescent="0.25">
      <c r="A778" s="1" t="s">
        <v>2907</v>
      </c>
      <c r="B778" s="2" t="s">
        <v>2908</v>
      </c>
      <c r="C778" s="3">
        <v>43854.427546296298</v>
      </c>
      <c r="D778" s="4" t="s">
        <v>2909</v>
      </c>
      <c r="E778" s="5" t="s">
        <v>658</v>
      </c>
      <c r="F778" s="6" t="s">
        <v>27</v>
      </c>
      <c r="G778" s="7" t="s">
        <v>19</v>
      </c>
      <c r="H778" s="8" t="s">
        <v>19</v>
      </c>
      <c r="I778" s="9" t="s">
        <v>28</v>
      </c>
      <c r="J778" s="10" t="s">
        <v>2906</v>
      </c>
      <c r="K778" s="11" t="s">
        <v>2906</v>
      </c>
      <c r="L778" s="12" t="s">
        <v>38</v>
      </c>
      <c r="M778" s="13" t="s">
        <v>22</v>
      </c>
    </row>
    <row r="779" spans="1:13" hidden="1" x14ac:dyDescent="0.25">
      <c r="A779" s="1" t="s">
        <v>2867</v>
      </c>
      <c r="B779" s="2" t="s">
        <v>2868</v>
      </c>
      <c r="C779" s="3">
        <v>43602.491099537001</v>
      </c>
      <c r="D779" s="4" t="s">
        <v>2869</v>
      </c>
      <c r="E779" s="5" t="s">
        <v>2870</v>
      </c>
      <c r="F779" s="6" t="s">
        <v>17</v>
      </c>
      <c r="G779" s="7" t="s">
        <v>89</v>
      </c>
      <c r="H779" s="8" t="s">
        <v>19</v>
      </c>
      <c r="I779" s="9" t="s">
        <v>19</v>
      </c>
      <c r="J779" s="10" t="s">
        <v>2843</v>
      </c>
      <c r="K779" s="11" t="s">
        <v>2843</v>
      </c>
      <c r="L779" s="12" t="s">
        <v>654</v>
      </c>
      <c r="M779" s="13" t="s">
        <v>22</v>
      </c>
    </row>
    <row r="780" spans="1:13" hidden="1" x14ac:dyDescent="0.25">
      <c r="A780" s="1" t="s">
        <v>2871</v>
      </c>
      <c r="B780" s="2" t="s">
        <v>2872</v>
      </c>
      <c r="C780" s="3">
        <v>43584.5065972222</v>
      </c>
      <c r="D780" s="4" t="s">
        <v>2873</v>
      </c>
      <c r="E780" s="5" t="s">
        <v>1701</v>
      </c>
      <c r="F780" s="6" t="s">
        <v>17</v>
      </c>
      <c r="G780" s="7" t="s">
        <v>140</v>
      </c>
      <c r="H780" s="8" t="s">
        <v>141</v>
      </c>
      <c r="I780" s="9" t="s">
        <v>19</v>
      </c>
      <c r="J780" s="10" t="s">
        <v>2874</v>
      </c>
      <c r="K780" s="11" t="s">
        <v>2874</v>
      </c>
      <c r="L780" s="12" t="s">
        <v>21</v>
      </c>
      <c r="M780" s="13" t="s">
        <v>22</v>
      </c>
    </row>
    <row r="781" spans="1:13" hidden="1" x14ac:dyDescent="0.25">
      <c r="A781" s="1" t="s">
        <v>2875</v>
      </c>
      <c r="B781" s="2" t="s">
        <v>2876</v>
      </c>
      <c r="C781" s="3">
        <v>43584.506493055596</v>
      </c>
      <c r="D781" s="4" t="s">
        <v>2877</v>
      </c>
      <c r="E781" s="5" t="s">
        <v>2878</v>
      </c>
      <c r="F781" s="6" t="s">
        <v>17</v>
      </c>
      <c r="G781" s="7" t="s">
        <v>140</v>
      </c>
      <c r="H781" s="8" t="s">
        <v>294</v>
      </c>
      <c r="I781" s="9" t="s">
        <v>19</v>
      </c>
      <c r="J781" s="10" t="s">
        <v>2874</v>
      </c>
      <c r="K781" s="11" t="s">
        <v>2874</v>
      </c>
      <c r="L781" s="12" t="s">
        <v>21</v>
      </c>
      <c r="M781" s="13" t="s">
        <v>22</v>
      </c>
    </row>
    <row r="782" spans="1:13" hidden="1" x14ac:dyDescent="0.25">
      <c r="A782" s="1" t="s">
        <v>2879</v>
      </c>
      <c r="B782" s="2" t="s">
        <v>2880</v>
      </c>
      <c r="C782" s="3">
        <v>43628.398773148103</v>
      </c>
      <c r="D782" s="4" t="s">
        <v>2881</v>
      </c>
      <c r="E782" s="5" t="s">
        <v>2882</v>
      </c>
      <c r="F782" s="6" t="s">
        <v>17</v>
      </c>
      <c r="G782" s="7" t="s">
        <v>235</v>
      </c>
      <c r="H782" s="8" t="s">
        <v>19</v>
      </c>
      <c r="I782" s="9" t="s">
        <v>19</v>
      </c>
      <c r="J782" s="10" t="s">
        <v>2874</v>
      </c>
      <c r="K782" s="11" t="s">
        <v>2874</v>
      </c>
      <c r="L782" s="12" t="s">
        <v>21</v>
      </c>
      <c r="M782" s="13" t="s">
        <v>105</v>
      </c>
    </row>
    <row r="783" spans="1:13" x14ac:dyDescent="0.25">
      <c r="A783" s="1" t="s">
        <v>2922</v>
      </c>
      <c r="B783" s="2" t="s">
        <v>2923</v>
      </c>
      <c r="C783" s="3">
        <v>43854.427546296298</v>
      </c>
      <c r="D783" s="4" t="s">
        <v>2924</v>
      </c>
      <c r="E783" s="5" t="s">
        <v>658</v>
      </c>
      <c r="F783" s="6" t="s">
        <v>27</v>
      </c>
      <c r="G783" s="7" t="s">
        <v>19</v>
      </c>
      <c r="H783" s="8" t="s">
        <v>19</v>
      </c>
      <c r="I783" s="9" t="s">
        <v>80</v>
      </c>
      <c r="J783" s="10" t="s">
        <v>2906</v>
      </c>
      <c r="K783" s="11" t="s">
        <v>2906</v>
      </c>
      <c r="L783" s="12" t="s">
        <v>38</v>
      </c>
      <c r="M783" s="13" t="s">
        <v>22</v>
      </c>
    </row>
    <row r="784" spans="1:13" hidden="1" x14ac:dyDescent="0.25">
      <c r="A784" s="1" t="s">
        <v>2891</v>
      </c>
      <c r="B784" s="2" t="s">
        <v>2892</v>
      </c>
      <c r="C784" s="3">
        <v>43707.460509259297</v>
      </c>
      <c r="D784" s="4" t="s">
        <v>2893</v>
      </c>
      <c r="E784" s="5" t="s">
        <v>2894</v>
      </c>
      <c r="F784" s="6" t="s">
        <v>17</v>
      </c>
      <c r="G784" s="7" t="s">
        <v>235</v>
      </c>
      <c r="H784" s="8" t="s">
        <v>19</v>
      </c>
      <c r="I784" s="9" t="s">
        <v>19</v>
      </c>
      <c r="J784" s="10" t="s">
        <v>2874</v>
      </c>
      <c r="K784" s="11" t="s">
        <v>2874</v>
      </c>
      <c r="L784" s="12" t="s">
        <v>111</v>
      </c>
      <c r="M784" s="13" t="s">
        <v>22</v>
      </c>
    </row>
    <row r="785" spans="1:13" hidden="1" x14ac:dyDescent="0.25">
      <c r="A785" s="1" t="s">
        <v>2895</v>
      </c>
      <c r="B785" s="2" t="s">
        <v>2896</v>
      </c>
      <c r="C785" s="3">
        <v>43707.4608449074</v>
      </c>
      <c r="D785" s="4" t="s">
        <v>2897</v>
      </c>
      <c r="E785" s="5" t="s">
        <v>2898</v>
      </c>
      <c r="F785" s="6" t="s">
        <v>17</v>
      </c>
      <c r="G785" s="7" t="s">
        <v>235</v>
      </c>
      <c r="H785" s="8" t="s">
        <v>19</v>
      </c>
      <c r="I785" s="9" t="s">
        <v>19</v>
      </c>
      <c r="J785" s="10" t="s">
        <v>2874</v>
      </c>
      <c r="K785" s="11" t="s">
        <v>2874</v>
      </c>
      <c r="L785" s="12" t="s">
        <v>111</v>
      </c>
      <c r="M785" s="13" t="s">
        <v>22</v>
      </c>
    </row>
    <row r="786" spans="1:13" hidden="1" x14ac:dyDescent="0.25">
      <c r="A786" s="1" t="s">
        <v>2903</v>
      </c>
      <c r="B786" s="2" t="s">
        <v>2904</v>
      </c>
      <c r="C786" s="3">
        <v>43650.745625000003</v>
      </c>
      <c r="D786" s="4" t="s">
        <v>2905</v>
      </c>
      <c r="E786" s="5" t="s">
        <v>284</v>
      </c>
      <c r="F786" s="6" t="s">
        <v>17</v>
      </c>
      <c r="G786" s="7" t="s">
        <v>285</v>
      </c>
      <c r="H786" s="8" t="s">
        <v>19</v>
      </c>
      <c r="I786" s="9" t="s">
        <v>19</v>
      </c>
      <c r="J786" s="10" t="s">
        <v>2906</v>
      </c>
      <c r="K786" s="11" t="s">
        <v>2906</v>
      </c>
      <c r="L786" s="12" t="s">
        <v>38</v>
      </c>
      <c r="M786" s="13" t="s">
        <v>22</v>
      </c>
    </row>
    <row r="787" spans="1:13" hidden="1" x14ac:dyDescent="0.25">
      <c r="A787" s="1" t="s">
        <v>2910</v>
      </c>
      <c r="B787" s="2" t="s">
        <v>2911</v>
      </c>
      <c r="C787" s="3">
        <v>44064.741192129601</v>
      </c>
      <c r="D787" s="4" t="s">
        <v>2912</v>
      </c>
      <c r="E787" s="5" t="s">
        <v>150</v>
      </c>
      <c r="F787" s="6" t="s">
        <v>17</v>
      </c>
      <c r="G787" s="7" t="s">
        <v>43</v>
      </c>
      <c r="H787" s="8" t="s">
        <v>51</v>
      </c>
      <c r="I787" s="9" t="s">
        <v>19</v>
      </c>
      <c r="J787" s="10" t="s">
        <v>2906</v>
      </c>
      <c r="K787" s="11" t="s">
        <v>2906</v>
      </c>
      <c r="L787" s="12" t="s">
        <v>38</v>
      </c>
      <c r="M787" s="13" t="s">
        <v>22</v>
      </c>
    </row>
    <row r="788" spans="1:13" hidden="1" x14ac:dyDescent="0.25">
      <c r="A788" s="1" t="s">
        <v>2913</v>
      </c>
      <c r="B788" s="2" t="s">
        <v>2914</v>
      </c>
      <c r="C788" s="3">
        <v>43650.745960648099</v>
      </c>
      <c r="D788" s="4" t="s">
        <v>2915</v>
      </c>
      <c r="E788" s="5" t="s">
        <v>289</v>
      </c>
      <c r="F788" s="6" t="s">
        <v>17</v>
      </c>
      <c r="G788" s="7" t="s">
        <v>155</v>
      </c>
      <c r="H788" s="8" t="s">
        <v>19</v>
      </c>
      <c r="I788" s="9" t="s">
        <v>19</v>
      </c>
      <c r="J788" s="10" t="s">
        <v>2906</v>
      </c>
      <c r="K788" s="11" t="s">
        <v>2906</v>
      </c>
      <c r="L788" s="12" t="s">
        <v>38</v>
      </c>
      <c r="M788" s="13" t="s">
        <v>22</v>
      </c>
    </row>
    <row r="789" spans="1:13" hidden="1" x14ac:dyDescent="0.25">
      <c r="A789" s="1" t="s">
        <v>2916</v>
      </c>
      <c r="B789" s="2" t="s">
        <v>2917</v>
      </c>
      <c r="C789" s="3">
        <v>43494.392465277801</v>
      </c>
      <c r="D789" s="4" t="s">
        <v>2918</v>
      </c>
      <c r="E789" s="5" t="s">
        <v>609</v>
      </c>
      <c r="F789" s="6" t="s">
        <v>17</v>
      </c>
      <c r="G789" s="7" t="s">
        <v>43</v>
      </c>
      <c r="H789" s="8" t="s">
        <v>44</v>
      </c>
      <c r="I789" s="9" t="s">
        <v>19</v>
      </c>
      <c r="J789" s="10" t="s">
        <v>2906</v>
      </c>
      <c r="K789" s="11" t="s">
        <v>2906</v>
      </c>
      <c r="L789" s="12" t="s">
        <v>38</v>
      </c>
      <c r="M789" s="13" t="s">
        <v>22</v>
      </c>
    </row>
    <row r="790" spans="1:13" hidden="1" x14ac:dyDescent="0.25">
      <c r="A790" s="1" t="s">
        <v>2919</v>
      </c>
      <c r="B790" s="2" t="s">
        <v>2920</v>
      </c>
      <c r="C790" s="3">
        <v>43999.449317129598</v>
      </c>
      <c r="D790" s="4" t="s">
        <v>2921</v>
      </c>
      <c r="E790" s="5" t="s">
        <v>567</v>
      </c>
      <c r="F790" s="6" t="s">
        <v>17</v>
      </c>
      <c r="G790" s="7" t="s">
        <v>285</v>
      </c>
      <c r="H790" s="8" t="s">
        <v>19</v>
      </c>
      <c r="I790" s="9" t="s">
        <v>19</v>
      </c>
      <c r="J790" s="10" t="s">
        <v>2906</v>
      </c>
      <c r="K790" s="11" t="s">
        <v>2906</v>
      </c>
      <c r="L790" s="12" t="s">
        <v>38</v>
      </c>
      <c r="M790" s="13" t="s">
        <v>22</v>
      </c>
    </row>
    <row r="791" spans="1:13" hidden="1" x14ac:dyDescent="0.25">
      <c r="A791" s="1" t="s">
        <v>2948</v>
      </c>
      <c r="B791" s="2" t="s">
        <v>2949</v>
      </c>
      <c r="C791" s="3">
        <v>43844.403842592597</v>
      </c>
      <c r="D791" s="4" t="s">
        <v>2950</v>
      </c>
      <c r="E791" s="5" t="s">
        <v>658</v>
      </c>
      <c r="F791" s="6" t="s">
        <v>98</v>
      </c>
      <c r="G791" s="7" t="s">
        <v>19</v>
      </c>
      <c r="H791" s="8" t="s">
        <v>19</v>
      </c>
      <c r="I791" s="9" t="s">
        <v>80</v>
      </c>
      <c r="J791" s="10" t="s">
        <v>2906</v>
      </c>
      <c r="K791" s="11" t="s">
        <v>2906</v>
      </c>
      <c r="L791" s="12" t="s">
        <v>117</v>
      </c>
      <c r="M791" s="13" t="s">
        <v>173</v>
      </c>
    </row>
    <row r="792" spans="1:13" hidden="1" x14ac:dyDescent="0.25">
      <c r="A792" s="1" t="s">
        <v>2925</v>
      </c>
      <c r="B792" s="2" t="s">
        <v>2926</v>
      </c>
      <c r="C792" s="3">
        <v>43608.470844907402</v>
      </c>
      <c r="D792" s="4" t="s">
        <v>2927</v>
      </c>
      <c r="E792" s="5" t="s">
        <v>109</v>
      </c>
      <c r="F792" s="6" t="s">
        <v>17</v>
      </c>
      <c r="G792" s="7" t="s">
        <v>110</v>
      </c>
      <c r="H792" s="8" t="s">
        <v>19</v>
      </c>
      <c r="I792" s="9" t="s">
        <v>19</v>
      </c>
      <c r="J792" s="10" t="s">
        <v>2906</v>
      </c>
      <c r="K792" s="11" t="s">
        <v>2906</v>
      </c>
      <c r="L792" s="12" t="s">
        <v>104</v>
      </c>
      <c r="M792" s="13" t="s">
        <v>22</v>
      </c>
    </row>
    <row r="793" spans="1:13" hidden="1" x14ac:dyDescent="0.25">
      <c r="A793" s="1" t="s">
        <v>2954</v>
      </c>
      <c r="B793" s="2" t="s">
        <v>2955</v>
      </c>
      <c r="C793" s="3">
        <v>44005.521689814799</v>
      </c>
      <c r="D793" s="4" t="s">
        <v>2956</v>
      </c>
      <c r="E793" s="5" t="s">
        <v>2957</v>
      </c>
      <c r="F793" s="6" t="s">
        <v>98</v>
      </c>
      <c r="G793" s="7" t="s">
        <v>19</v>
      </c>
      <c r="H793" s="8" t="s">
        <v>19</v>
      </c>
      <c r="I793" s="9" t="s">
        <v>2100</v>
      </c>
      <c r="J793" s="10" t="s">
        <v>2958</v>
      </c>
      <c r="K793" s="11" t="s">
        <v>2958</v>
      </c>
      <c r="L793" s="12" t="s">
        <v>38</v>
      </c>
      <c r="M793" s="13" t="s">
        <v>22</v>
      </c>
    </row>
    <row r="794" spans="1:13" hidden="1" x14ac:dyDescent="0.25">
      <c r="A794" s="1" t="s">
        <v>2959</v>
      </c>
      <c r="B794" s="2" t="s">
        <v>2960</v>
      </c>
      <c r="C794" s="3">
        <v>44005.521689814799</v>
      </c>
      <c r="D794" s="4" t="s">
        <v>2961</v>
      </c>
      <c r="E794" s="5" t="s">
        <v>2962</v>
      </c>
      <c r="F794" s="6" t="s">
        <v>27</v>
      </c>
      <c r="G794" s="7" t="s">
        <v>19</v>
      </c>
      <c r="H794" s="8" t="s">
        <v>19</v>
      </c>
      <c r="I794" s="9" t="s">
        <v>2105</v>
      </c>
      <c r="J794" s="10" t="s">
        <v>2958</v>
      </c>
      <c r="K794" s="11" t="s">
        <v>2958</v>
      </c>
      <c r="L794" s="12" t="s">
        <v>38</v>
      </c>
      <c r="M794" s="13" t="s">
        <v>22</v>
      </c>
    </row>
    <row r="795" spans="1:13" hidden="1" x14ac:dyDescent="0.25">
      <c r="A795" s="1" t="s">
        <v>2928</v>
      </c>
      <c r="B795" s="2" t="s">
        <v>2929</v>
      </c>
      <c r="C795" s="3">
        <v>43815.638981481497</v>
      </c>
      <c r="D795" s="4" t="s">
        <v>2930</v>
      </c>
      <c r="E795" s="5" t="s">
        <v>386</v>
      </c>
      <c r="F795" s="6" t="s">
        <v>527</v>
      </c>
      <c r="G795" s="7" t="s">
        <v>155</v>
      </c>
      <c r="H795" s="8" t="s">
        <v>19</v>
      </c>
      <c r="I795" s="9" t="s">
        <v>19</v>
      </c>
      <c r="J795" s="10" t="s">
        <v>2906</v>
      </c>
      <c r="K795" s="11" t="s">
        <v>2906</v>
      </c>
      <c r="L795" s="12" t="s">
        <v>104</v>
      </c>
      <c r="M795" s="13" t="s">
        <v>22</v>
      </c>
    </row>
    <row r="796" spans="1:13" hidden="1" x14ac:dyDescent="0.25">
      <c r="A796" s="1" t="s">
        <v>2931</v>
      </c>
      <c r="B796" s="2" t="s">
        <v>2932</v>
      </c>
      <c r="C796" s="3">
        <v>43494.337071759299</v>
      </c>
      <c r="D796" s="4" t="s">
        <v>2933</v>
      </c>
      <c r="E796" s="5" t="s">
        <v>88</v>
      </c>
      <c r="F796" s="6" t="s">
        <v>17</v>
      </c>
      <c r="G796" s="7" t="s">
        <v>89</v>
      </c>
      <c r="H796" s="8" t="s">
        <v>19</v>
      </c>
      <c r="I796" s="9" t="s">
        <v>19</v>
      </c>
      <c r="J796" s="10" t="s">
        <v>2906</v>
      </c>
      <c r="K796" s="11" t="s">
        <v>2906</v>
      </c>
      <c r="L796" s="12" t="s">
        <v>111</v>
      </c>
      <c r="M796" s="13" t="s">
        <v>22</v>
      </c>
    </row>
    <row r="797" spans="1:13" hidden="1" x14ac:dyDescent="0.25">
      <c r="A797" s="1" t="s">
        <v>2934</v>
      </c>
      <c r="B797" s="2" t="s">
        <v>2935</v>
      </c>
      <c r="C797" s="3">
        <v>44014.715624999997</v>
      </c>
      <c r="D797" s="4" t="s">
        <v>2936</v>
      </c>
      <c r="E797" s="5" t="s">
        <v>2937</v>
      </c>
      <c r="F797" s="6" t="s">
        <v>17</v>
      </c>
      <c r="G797" s="7" t="s">
        <v>43</v>
      </c>
      <c r="H797" s="8" t="s">
        <v>44</v>
      </c>
      <c r="I797" s="9" t="s">
        <v>19</v>
      </c>
      <c r="J797" s="10" t="s">
        <v>2906</v>
      </c>
      <c r="K797" s="11" t="s">
        <v>2906</v>
      </c>
      <c r="L797" s="12" t="s">
        <v>654</v>
      </c>
      <c r="M797" s="13" t="s">
        <v>22</v>
      </c>
    </row>
    <row r="798" spans="1:13" hidden="1" x14ac:dyDescent="0.25">
      <c r="A798" s="1" t="s">
        <v>2938</v>
      </c>
      <c r="B798" s="2" t="s">
        <v>2939</v>
      </c>
      <c r="C798" s="3">
        <v>43874.412418981497</v>
      </c>
      <c r="D798" s="4" t="s">
        <v>2940</v>
      </c>
      <c r="E798" s="5" t="s">
        <v>2941</v>
      </c>
      <c r="F798" s="6" t="s">
        <v>116</v>
      </c>
      <c r="G798" s="7" t="s">
        <v>285</v>
      </c>
      <c r="H798" s="8" t="s">
        <v>19</v>
      </c>
      <c r="I798" s="9" t="s">
        <v>19</v>
      </c>
      <c r="J798" s="10" t="s">
        <v>2906</v>
      </c>
      <c r="K798" s="11" t="s">
        <v>2906</v>
      </c>
      <c r="L798" s="12" t="s">
        <v>30</v>
      </c>
      <c r="M798" s="13" t="s">
        <v>22</v>
      </c>
    </row>
    <row r="799" spans="1:13" hidden="1" x14ac:dyDescent="0.25">
      <c r="A799" s="1" t="s">
        <v>2942</v>
      </c>
      <c r="B799" s="2" t="s">
        <v>2943</v>
      </c>
      <c r="C799" s="3">
        <v>43874.4155439815</v>
      </c>
      <c r="D799" s="4" t="s">
        <v>2944</v>
      </c>
      <c r="E799" s="5" t="s">
        <v>1549</v>
      </c>
      <c r="F799" s="6" t="s">
        <v>116</v>
      </c>
      <c r="G799" s="7" t="s">
        <v>155</v>
      </c>
      <c r="H799" s="8" t="s">
        <v>19</v>
      </c>
      <c r="I799" s="9" t="s">
        <v>19</v>
      </c>
      <c r="J799" s="10" t="s">
        <v>2906</v>
      </c>
      <c r="K799" s="11" t="s">
        <v>2906</v>
      </c>
      <c r="L799" s="12" t="s">
        <v>30</v>
      </c>
      <c r="M799" s="13" t="s">
        <v>22</v>
      </c>
    </row>
    <row r="800" spans="1:13" hidden="1" x14ac:dyDescent="0.25">
      <c r="A800" s="1" t="s">
        <v>2945</v>
      </c>
      <c r="B800" s="2" t="s">
        <v>2946</v>
      </c>
      <c r="C800" s="3">
        <v>43726.4116782407</v>
      </c>
      <c r="D800" s="4" t="s">
        <v>2947</v>
      </c>
      <c r="E800" s="5" t="s">
        <v>252</v>
      </c>
      <c r="F800" s="6" t="s">
        <v>17</v>
      </c>
      <c r="G800" s="7" t="s">
        <v>253</v>
      </c>
      <c r="H800" s="8" t="s">
        <v>19</v>
      </c>
      <c r="I800" s="9" t="s">
        <v>19</v>
      </c>
      <c r="J800" s="10" t="s">
        <v>2906</v>
      </c>
      <c r="K800" s="11" t="s">
        <v>2906</v>
      </c>
      <c r="L800" s="12" t="s">
        <v>30</v>
      </c>
      <c r="M800" s="13" t="s">
        <v>22</v>
      </c>
    </row>
    <row r="801" spans="1:13" hidden="1" x14ac:dyDescent="0.25">
      <c r="A801" s="1" t="s">
        <v>2951</v>
      </c>
      <c r="B801" s="2" t="s">
        <v>2952</v>
      </c>
      <c r="C801" s="3">
        <v>44064.741192129601</v>
      </c>
      <c r="D801" s="4" t="s">
        <v>2953</v>
      </c>
      <c r="E801" s="5" t="s">
        <v>547</v>
      </c>
      <c r="F801" s="6" t="s">
        <v>116</v>
      </c>
      <c r="G801" s="7" t="s">
        <v>43</v>
      </c>
      <c r="H801" s="8" t="s">
        <v>51</v>
      </c>
      <c r="I801" s="9" t="s">
        <v>19</v>
      </c>
      <c r="J801" s="10" t="s">
        <v>2906</v>
      </c>
      <c r="K801" s="11" t="s">
        <v>2906</v>
      </c>
      <c r="L801" s="12" t="s">
        <v>30</v>
      </c>
      <c r="M801" s="13" t="s">
        <v>173</v>
      </c>
    </row>
    <row r="802" spans="1:13" hidden="1" x14ac:dyDescent="0.25">
      <c r="A802" s="1" t="s">
        <v>2966</v>
      </c>
      <c r="B802" s="2" t="s">
        <v>2967</v>
      </c>
      <c r="C802" s="3">
        <v>43171.616909722201</v>
      </c>
      <c r="D802" s="4" t="s">
        <v>2968</v>
      </c>
      <c r="E802" s="5" t="s">
        <v>234</v>
      </c>
      <c r="F802" s="6" t="s">
        <v>17</v>
      </c>
      <c r="G802" s="7" t="s">
        <v>235</v>
      </c>
      <c r="H802" s="8" t="s">
        <v>19</v>
      </c>
      <c r="I802" s="9" t="s">
        <v>19</v>
      </c>
      <c r="J802" s="10" t="s">
        <v>2969</v>
      </c>
      <c r="K802" s="11" t="s">
        <v>2969</v>
      </c>
      <c r="L802" s="12" t="s">
        <v>21</v>
      </c>
      <c r="M802" s="13" t="s">
        <v>22</v>
      </c>
    </row>
    <row r="803" spans="1:13" hidden="1" x14ac:dyDescent="0.25">
      <c r="A803" s="1" t="s">
        <v>2970</v>
      </c>
      <c r="B803" s="2" t="s">
        <v>2971</v>
      </c>
      <c r="C803" s="3">
        <v>43171.616909722201</v>
      </c>
      <c r="D803" s="4" t="s">
        <v>2972</v>
      </c>
      <c r="E803" s="5" t="s">
        <v>234</v>
      </c>
      <c r="F803" s="6" t="s">
        <v>27</v>
      </c>
      <c r="G803" s="7" t="s">
        <v>235</v>
      </c>
      <c r="H803" s="8" t="s">
        <v>19</v>
      </c>
      <c r="I803" s="9" t="s">
        <v>19</v>
      </c>
      <c r="J803" s="10" t="s">
        <v>2969</v>
      </c>
      <c r="K803" s="11" t="s">
        <v>2969</v>
      </c>
      <c r="L803" s="12" t="s">
        <v>21</v>
      </c>
      <c r="M803" s="13" t="s">
        <v>22</v>
      </c>
    </row>
    <row r="804" spans="1:13" hidden="1" x14ac:dyDescent="0.25">
      <c r="A804" s="1" t="s">
        <v>2973</v>
      </c>
      <c r="B804" s="2" t="s">
        <v>2974</v>
      </c>
      <c r="C804" s="3">
        <v>43838.432523148098</v>
      </c>
      <c r="D804" s="4" t="s">
        <v>2975</v>
      </c>
      <c r="E804" s="5" t="s">
        <v>284</v>
      </c>
      <c r="F804" s="6" t="s">
        <v>17</v>
      </c>
      <c r="G804" s="7" t="s">
        <v>285</v>
      </c>
      <c r="H804" s="8" t="s">
        <v>19</v>
      </c>
      <c r="I804" s="9" t="s">
        <v>19</v>
      </c>
      <c r="J804" s="10" t="s">
        <v>2976</v>
      </c>
      <c r="K804" s="11" t="s">
        <v>2976</v>
      </c>
      <c r="L804" s="12" t="s">
        <v>38</v>
      </c>
      <c r="M804" s="13" t="s">
        <v>22</v>
      </c>
    </row>
    <row r="805" spans="1:13" hidden="1" x14ac:dyDescent="0.25">
      <c r="A805" s="1" t="s">
        <v>2977</v>
      </c>
      <c r="B805" s="2" t="s">
        <v>2978</v>
      </c>
      <c r="C805" s="3">
        <v>43838.432824074102</v>
      </c>
      <c r="D805" s="4" t="s">
        <v>2979</v>
      </c>
      <c r="E805" s="5" t="s">
        <v>284</v>
      </c>
      <c r="F805" s="6" t="s">
        <v>27</v>
      </c>
      <c r="G805" s="7" t="s">
        <v>285</v>
      </c>
      <c r="H805" s="8" t="s">
        <v>19</v>
      </c>
      <c r="I805" s="9" t="s">
        <v>19</v>
      </c>
      <c r="J805" s="10" t="s">
        <v>2976</v>
      </c>
      <c r="K805" s="11" t="s">
        <v>2976</v>
      </c>
      <c r="L805" s="12" t="s">
        <v>38</v>
      </c>
      <c r="M805" s="13" t="s">
        <v>22</v>
      </c>
    </row>
    <row r="806" spans="1:13" hidden="1" x14ac:dyDescent="0.25">
      <c r="A806" s="1" t="s">
        <v>2980</v>
      </c>
      <c r="B806" s="2" t="s">
        <v>2981</v>
      </c>
      <c r="C806" s="3">
        <v>43817.400671296302</v>
      </c>
      <c r="D806" s="4" t="s">
        <v>2982</v>
      </c>
      <c r="E806" s="5" t="s">
        <v>2983</v>
      </c>
      <c r="F806" s="6" t="s">
        <v>17</v>
      </c>
      <c r="G806" s="7" t="s">
        <v>140</v>
      </c>
      <c r="H806" s="8" t="s">
        <v>141</v>
      </c>
      <c r="I806" s="9" t="s">
        <v>19</v>
      </c>
      <c r="J806" s="10" t="s">
        <v>2976</v>
      </c>
      <c r="K806" s="11" t="s">
        <v>2976</v>
      </c>
      <c r="L806" s="12" t="s">
        <v>38</v>
      </c>
      <c r="M806" s="13" t="s">
        <v>22</v>
      </c>
    </row>
    <row r="807" spans="1:13" hidden="1" x14ac:dyDescent="0.25">
      <c r="A807" s="1" t="s">
        <v>2984</v>
      </c>
      <c r="B807" s="2" t="s">
        <v>2985</v>
      </c>
      <c r="C807" s="3">
        <v>43586.499618055597</v>
      </c>
      <c r="D807" s="4" t="s">
        <v>2986</v>
      </c>
      <c r="E807" s="5" t="s">
        <v>2987</v>
      </c>
      <c r="F807" s="6" t="s">
        <v>17</v>
      </c>
      <c r="G807" s="7" t="s">
        <v>140</v>
      </c>
      <c r="H807" s="8" t="s">
        <v>294</v>
      </c>
      <c r="I807" s="9" t="s">
        <v>19</v>
      </c>
      <c r="J807" s="10" t="s">
        <v>2976</v>
      </c>
      <c r="K807" s="11" t="s">
        <v>2976</v>
      </c>
      <c r="L807" s="12" t="s">
        <v>38</v>
      </c>
      <c r="M807" s="13" t="s">
        <v>22</v>
      </c>
    </row>
    <row r="808" spans="1:13" x14ac:dyDescent="0.25">
      <c r="A808" s="1" t="s">
        <v>3008</v>
      </c>
      <c r="B808" s="2" t="s">
        <v>3009</v>
      </c>
      <c r="C808" s="3">
        <v>43586.499675925901</v>
      </c>
      <c r="D808" s="4" t="s">
        <v>3010</v>
      </c>
      <c r="E808" s="5" t="s">
        <v>1511</v>
      </c>
      <c r="F808" s="6" t="s">
        <v>27</v>
      </c>
      <c r="G808" s="7" t="s">
        <v>19</v>
      </c>
      <c r="H808" s="8" t="s">
        <v>19</v>
      </c>
      <c r="I808" s="9" t="s">
        <v>28</v>
      </c>
      <c r="J808" s="10" t="s">
        <v>2976</v>
      </c>
      <c r="K808" s="11" t="s">
        <v>2976</v>
      </c>
      <c r="L808" s="12" t="s">
        <v>38</v>
      </c>
      <c r="M808" s="13" t="s">
        <v>22</v>
      </c>
    </row>
    <row r="809" spans="1:13" hidden="1" x14ac:dyDescent="0.25">
      <c r="A809" s="1" t="s">
        <v>2991</v>
      </c>
      <c r="B809" s="2" t="s">
        <v>2992</v>
      </c>
      <c r="C809" s="3">
        <v>43882.733981481499</v>
      </c>
      <c r="D809" s="4" t="s">
        <v>2993</v>
      </c>
      <c r="E809" s="5" t="s">
        <v>289</v>
      </c>
      <c r="F809" s="6" t="s">
        <v>17</v>
      </c>
      <c r="G809" s="7" t="s">
        <v>155</v>
      </c>
      <c r="H809" s="8" t="s">
        <v>19</v>
      </c>
      <c r="I809" s="9" t="s">
        <v>19</v>
      </c>
      <c r="J809" s="10" t="s">
        <v>2976</v>
      </c>
      <c r="K809" s="11" t="s">
        <v>2976</v>
      </c>
      <c r="L809" s="12" t="s">
        <v>38</v>
      </c>
      <c r="M809" s="13" t="s">
        <v>22</v>
      </c>
    </row>
    <row r="810" spans="1:13" hidden="1" x14ac:dyDescent="0.25">
      <c r="A810" s="1" t="s">
        <v>2994</v>
      </c>
      <c r="B810" s="2" t="s">
        <v>2995</v>
      </c>
      <c r="C810" s="3">
        <v>43740.447719907403</v>
      </c>
      <c r="D810" s="4" t="s">
        <v>2996</v>
      </c>
      <c r="E810" s="5" t="s">
        <v>317</v>
      </c>
      <c r="F810" s="6" t="s">
        <v>17</v>
      </c>
      <c r="G810" s="7" t="s">
        <v>155</v>
      </c>
      <c r="H810" s="8" t="s">
        <v>19</v>
      </c>
      <c r="I810" s="9" t="s">
        <v>19</v>
      </c>
      <c r="J810" s="10" t="s">
        <v>2976</v>
      </c>
      <c r="K810" s="11" t="s">
        <v>2976</v>
      </c>
      <c r="L810" s="12" t="s">
        <v>38</v>
      </c>
      <c r="M810" s="13" t="s">
        <v>22</v>
      </c>
    </row>
    <row r="811" spans="1:13" hidden="1" x14ac:dyDescent="0.25">
      <c r="A811" s="1" t="s">
        <v>2997</v>
      </c>
      <c r="B811" s="2" t="s">
        <v>2998</v>
      </c>
      <c r="C811" s="3">
        <v>43509.560543981497</v>
      </c>
      <c r="D811" s="4" t="s">
        <v>2999</v>
      </c>
      <c r="E811" s="5" t="s">
        <v>3000</v>
      </c>
      <c r="F811" s="6" t="s">
        <v>17</v>
      </c>
      <c r="G811" s="7" t="s">
        <v>155</v>
      </c>
      <c r="H811" s="8" t="s">
        <v>19</v>
      </c>
      <c r="I811" s="9" t="s">
        <v>19</v>
      </c>
      <c r="J811" s="10" t="s">
        <v>2976</v>
      </c>
      <c r="K811" s="11" t="s">
        <v>2976</v>
      </c>
      <c r="L811" s="12" t="s">
        <v>38</v>
      </c>
      <c r="M811" s="13" t="s">
        <v>22</v>
      </c>
    </row>
    <row r="812" spans="1:13" hidden="1" x14ac:dyDescent="0.25">
      <c r="A812" s="1" t="s">
        <v>3001</v>
      </c>
      <c r="B812" s="2" t="s">
        <v>3002</v>
      </c>
      <c r="C812" s="3">
        <v>43586.4996412037</v>
      </c>
      <c r="D812" s="4" t="s">
        <v>3003</v>
      </c>
      <c r="E812" s="5" t="s">
        <v>3004</v>
      </c>
      <c r="F812" s="6" t="s">
        <v>17</v>
      </c>
      <c r="G812" s="7" t="s">
        <v>140</v>
      </c>
      <c r="H812" s="8" t="s">
        <v>425</v>
      </c>
      <c r="I812" s="9" t="s">
        <v>19</v>
      </c>
      <c r="J812" s="10" t="s">
        <v>2976</v>
      </c>
      <c r="K812" s="11" t="s">
        <v>2976</v>
      </c>
      <c r="L812" s="12" t="s">
        <v>38</v>
      </c>
      <c r="M812" s="13" t="s">
        <v>105</v>
      </c>
    </row>
    <row r="813" spans="1:13" hidden="1" x14ac:dyDescent="0.25">
      <c r="A813" s="1" t="s">
        <v>3005</v>
      </c>
      <c r="B813" s="2" t="s">
        <v>3006</v>
      </c>
      <c r="C813" s="3">
        <v>43586.4996412037</v>
      </c>
      <c r="D813" s="4" t="s">
        <v>3007</v>
      </c>
      <c r="E813" s="5" t="s">
        <v>3004</v>
      </c>
      <c r="F813" s="6" t="s">
        <v>27</v>
      </c>
      <c r="G813" s="7" t="s">
        <v>140</v>
      </c>
      <c r="H813" s="8" t="s">
        <v>425</v>
      </c>
      <c r="I813" s="9" t="s">
        <v>19</v>
      </c>
      <c r="J813" s="10" t="s">
        <v>2976</v>
      </c>
      <c r="K813" s="11" t="s">
        <v>2976</v>
      </c>
      <c r="L813" s="12" t="s">
        <v>38</v>
      </c>
      <c r="M813" s="13" t="s">
        <v>105</v>
      </c>
    </row>
    <row r="814" spans="1:13" hidden="1" x14ac:dyDescent="0.25">
      <c r="A814" s="1" t="s">
        <v>3011</v>
      </c>
      <c r="B814" s="2" t="s">
        <v>3012</v>
      </c>
      <c r="C814" s="3">
        <v>43586.499629629601</v>
      </c>
      <c r="D814" s="4" t="s">
        <v>3013</v>
      </c>
      <c r="E814" s="5" t="s">
        <v>3014</v>
      </c>
      <c r="F814" s="6" t="s">
        <v>98</v>
      </c>
      <c r="G814" s="7" t="s">
        <v>99</v>
      </c>
      <c r="H814" s="8" t="s">
        <v>19</v>
      </c>
      <c r="I814" s="9" t="s">
        <v>19</v>
      </c>
      <c r="J814" s="10" t="s">
        <v>2976</v>
      </c>
      <c r="K814" s="11" t="s">
        <v>2976</v>
      </c>
      <c r="L814" s="12" t="s">
        <v>38</v>
      </c>
      <c r="M814" s="13" t="s">
        <v>22</v>
      </c>
    </row>
    <row r="815" spans="1:13" hidden="1" x14ac:dyDescent="0.25">
      <c r="A815" s="1" t="s">
        <v>3015</v>
      </c>
      <c r="B815" s="2" t="s">
        <v>3016</v>
      </c>
      <c r="C815" s="3">
        <v>43717.487673611096</v>
      </c>
      <c r="D815" s="4" t="s">
        <v>3017</v>
      </c>
      <c r="E815" s="5" t="s">
        <v>3018</v>
      </c>
      <c r="F815" s="6" t="s">
        <v>17</v>
      </c>
      <c r="G815" s="7" t="s">
        <v>99</v>
      </c>
      <c r="H815" s="8" t="s">
        <v>19</v>
      </c>
      <c r="I815" s="9" t="s">
        <v>19</v>
      </c>
      <c r="J815" s="10" t="s">
        <v>2976</v>
      </c>
      <c r="K815" s="11" t="s">
        <v>2976</v>
      </c>
      <c r="L815" s="12" t="s">
        <v>38</v>
      </c>
      <c r="M815" s="13" t="s">
        <v>22</v>
      </c>
    </row>
    <row r="816" spans="1:13" hidden="1" x14ac:dyDescent="0.25">
      <c r="A816" s="1" t="s">
        <v>3019</v>
      </c>
      <c r="B816" s="2" t="s">
        <v>3020</v>
      </c>
      <c r="C816" s="3">
        <v>43586.4996412037</v>
      </c>
      <c r="D816" s="4" t="s">
        <v>3021</v>
      </c>
      <c r="E816" s="5" t="s">
        <v>3022</v>
      </c>
      <c r="F816" s="6" t="s">
        <v>17</v>
      </c>
      <c r="G816" s="7" t="s">
        <v>140</v>
      </c>
      <c r="H816" s="8" t="s">
        <v>425</v>
      </c>
      <c r="I816" s="9" t="s">
        <v>19</v>
      </c>
      <c r="J816" s="10" t="s">
        <v>2976</v>
      </c>
      <c r="K816" s="11" t="s">
        <v>2976</v>
      </c>
      <c r="L816" s="12" t="s">
        <v>38</v>
      </c>
      <c r="M816" s="13" t="s">
        <v>105</v>
      </c>
    </row>
    <row r="817" spans="1:13" hidden="1" x14ac:dyDescent="0.25">
      <c r="A817" s="1" t="s">
        <v>3023</v>
      </c>
      <c r="B817" s="2" t="s">
        <v>3024</v>
      </c>
      <c r="C817" s="3">
        <v>43586.4996412037</v>
      </c>
      <c r="D817" s="4" t="s">
        <v>3025</v>
      </c>
      <c r="E817" s="5" t="s">
        <v>3022</v>
      </c>
      <c r="F817" s="6" t="s">
        <v>27</v>
      </c>
      <c r="G817" s="7" t="s">
        <v>140</v>
      </c>
      <c r="H817" s="8" t="s">
        <v>425</v>
      </c>
      <c r="I817" s="9" t="s">
        <v>19</v>
      </c>
      <c r="J817" s="10" t="s">
        <v>2976</v>
      </c>
      <c r="K817" s="11" t="s">
        <v>2976</v>
      </c>
      <c r="L817" s="12" t="s">
        <v>38</v>
      </c>
      <c r="M817" s="13" t="s">
        <v>105</v>
      </c>
    </row>
    <row r="818" spans="1:13" hidden="1" x14ac:dyDescent="0.25">
      <c r="A818" s="1" t="s">
        <v>3026</v>
      </c>
      <c r="B818" s="2" t="s">
        <v>3027</v>
      </c>
      <c r="C818" s="3">
        <v>43717.4902546296</v>
      </c>
      <c r="D818" s="4" t="s">
        <v>3028</v>
      </c>
      <c r="E818" s="5" t="s">
        <v>3029</v>
      </c>
      <c r="F818" s="6" t="s">
        <v>17</v>
      </c>
      <c r="G818" s="7" t="s">
        <v>99</v>
      </c>
      <c r="H818" s="8" t="s">
        <v>19</v>
      </c>
      <c r="I818" s="9" t="s">
        <v>19</v>
      </c>
      <c r="J818" s="10" t="s">
        <v>2976</v>
      </c>
      <c r="K818" s="11" t="s">
        <v>2976</v>
      </c>
      <c r="L818" s="12" t="s">
        <v>111</v>
      </c>
      <c r="M818" s="13" t="s">
        <v>22</v>
      </c>
    </row>
    <row r="819" spans="1:13" x14ac:dyDescent="0.25">
      <c r="A819" s="1" t="s">
        <v>3046</v>
      </c>
      <c r="B819" s="2" t="s">
        <v>3047</v>
      </c>
      <c r="C819" s="3">
        <v>43584.506539351903</v>
      </c>
      <c r="D819" s="4" t="s">
        <v>3048</v>
      </c>
      <c r="E819" s="5" t="s">
        <v>3049</v>
      </c>
      <c r="F819" s="6" t="s">
        <v>27</v>
      </c>
      <c r="G819" s="7" t="s">
        <v>19</v>
      </c>
      <c r="H819" s="8" t="s">
        <v>19</v>
      </c>
      <c r="I819" s="9" t="s">
        <v>28</v>
      </c>
      <c r="J819" s="10" t="s">
        <v>3036</v>
      </c>
      <c r="K819" s="11" t="s">
        <v>3036</v>
      </c>
      <c r="L819" s="12" t="s">
        <v>21</v>
      </c>
      <c r="M819" s="13" t="s">
        <v>22</v>
      </c>
    </row>
    <row r="820" spans="1:13" hidden="1" x14ac:dyDescent="0.25">
      <c r="A820" s="1" t="s">
        <v>3030</v>
      </c>
      <c r="B820" s="2" t="s">
        <v>3031</v>
      </c>
      <c r="C820" s="3">
        <v>43859.635173611103</v>
      </c>
      <c r="D820" s="4" t="s">
        <v>3032</v>
      </c>
      <c r="E820" s="5" t="s">
        <v>567</v>
      </c>
      <c r="F820" s="6" t="s">
        <v>527</v>
      </c>
      <c r="G820" s="7" t="s">
        <v>285</v>
      </c>
      <c r="H820" s="8" t="s">
        <v>19</v>
      </c>
      <c r="I820" s="9" t="s">
        <v>19</v>
      </c>
      <c r="J820" s="10" t="s">
        <v>2976</v>
      </c>
      <c r="K820" s="11" t="s">
        <v>2976</v>
      </c>
      <c r="L820" s="12" t="s">
        <v>30</v>
      </c>
      <c r="M820" s="13" t="s">
        <v>22</v>
      </c>
    </row>
    <row r="821" spans="1:13" hidden="1" x14ac:dyDescent="0.25">
      <c r="A821" s="1" t="s">
        <v>3033</v>
      </c>
      <c r="B821" s="2" t="s">
        <v>3034</v>
      </c>
      <c r="C821" s="3">
        <v>43441.532546296301</v>
      </c>
      <c r="D821" s="4" t="s">
        <v>3035</v>
      </c>
      <c r="E821" s="5" t="s">
        <v>872</v>
      </c>
      <c r="F821" s="6" t="s">
        <v>17</v>
      </c>
      <c r="G821" s="7" t="s">
        <v>89</v>
      </c>
      <c r="H821" s="8" t="s">
        <v>19</v>
      </c>
      <c r="I821" s="9" t="s">
        <v>19</v>
      </c>
      <c r="J821" s="10" t="s">
        <v>3036</v>
      </c>
      <c r="K821" s="11" t="s">
        <v>3036</v>
      </c>
      <c r="L821" s="12" t="s">
        <v>21</v>
      </c>
      <c r="M821" s="13" t="s">
        <v>105</v>
      </c>
    </row>
    <row r="822" spans="1:13" hidden="1" x14ac:dyDescent="0.25">
      <c r="A822" s="1" t="s">
        <v>3037</v>
      </c>
      <c r="B822" s="2" t="s">
        <v>3038</v>
      </c>
      <c r="C822" s="3">
        <v>43586.499583333301</v>
      </c>
      <c r="D822" s="4" t="s">
        <v>3039</v>
      </c>
      <c r="E822" s="5" t="s">
        <v>1775</v>
      </c>
      <c r="F822" s="6" t="s">
        <v>17</v>
      </c>
      <c r="G822" s="7" t="s">
        <v>140</v>
      </c>
      <c r="H822" s="8" t="s">
        <v>425</v>
      </c>
      <c r="I822" s="9" t="s">
        <v>19</v>
      </c>
      <c r="J822" s="10" t="s">
        <v>3036</v>
      </c>
      <c r="K822" s="11" t="s">
        <v>3036</v>
      </c>
      <c r="L822" s="12" t="s">
        <v>21</v>
      </c>
      <c r="M822" s="13" t="s">
        <v>22</v>
      </c>
    </row>
    <row r="823" spans="1:13" hidden="1" x14ac:dyDescent="0.25">
      <c r="A823" s="1" t="s">
        <v>3040</v>
      </c>
      <c r="B823" s="2" t="s">
        <v>3041</v>
      </c>
      <c r="C823" s="3">
        <v>43861.463032407402</v>
      </c>
      <c r="D823" s="4" t="s">
        <v>3042</v>
      </c>
      <c r="E823" s="5" t="s">
        <v>16</v>
      </c>
      <c r="F823" s="6" t="s">
        <v>17</v>
      </c>
      <c r="G823" s="7" t="s">
        <v>18</v>
      </c>
      <c r="H823" s="8" t="s">
        <v>19</v>
      </c>
      <c r="I823" s="9" t="s">
        <v>19</v>
      </c>
      <c r="J823" s="10" t="s">
        <v>3036</v>
      </c>
      <c r="K823" s="11" t="s">
        <v>3036</v>
      </c>
      <c r="L823" s="12" t="s">
        <v>21</v>
      </c>
      <c r="M823" s="13" t="s">
        <v>22</v>
      </c>
    </row>
    <row r="824" spans="1:13" hidden="1" x14ac:dyDescent="0.25">
      <c r="A824" s="1" t="s">
        <v>3043</v>
      </c>
      <c r="B824" s="2" t="s">
        <v>3044</v>
      </c>
      <c r="C824" s="3">
        <v>43202.4147337963</v>
      </c>
      <c r="D824" s="4" t="s">
        <v>3045</v>
      </c>
      <c r="E824" s="5" t="s">
        <v>217</v>
      </c>
      <c r="F824" s="6" t="s">
        <v>17</v>
      </c>
      <c r="G824" s="7" t="s">
        <v>110</v>
      </c>
      <c r="H824" s="8" t="s">
        <v>19</v>
      </c>
      <c r="I824" s="9" t="s">
        <v>19</v>
      </c>
      <c r="J824" s="10" t="s">
        <v>3036</v>
      </c>
      <c r="K824" s="11" t="s">
        <v>3036</v>
      </c>
      <c r="L824" s="12" t="s">
        <v>21</v>
      </c>
      <c r="M824" s="13" t="s">
        <v>22</v>
      </c>
    </row>
    <row r="825" spans="1:13" hidden="1" x14ac:dyDescent="0.25">
      <c r="A825" s="1" t="s">
        <v>3050</v>
      </c>
      <c r="B825" s="2" t="s">
        <v>3051</v>
      </c>
      <c r="C825" s="3">
        <v>43586.499664351897</v>
      </c>
      <c r="D825" s="4" t="s">
        <v>3052</v>
      </c>
      <c r="E825" s="5" t="s">
        <v>2373</v>
      </c>
      <c r="F825" s="6" t="s">
        <v>17</v>
      </c>
      <c r="G825" s="7" t="s">
        <v>140</v>
      </c>
      <c r="H825" s="8" t="s">
        <v>141</v>
      </c>
      <c r="I825" s="9" t="s">
        <v>19</v>
      </c>
      <c r="J825" s="10" t="s">
        <v>3036</v>
      </c>
      <c r="K825" s="11" t="s">
        <v>3036</v>
      </c>
      <c r="L825" s="12" t="s">
        <v>21</v>
      </c>
      <c r="M825" s="13" t="s">
        <v>22</v>
      </c>
    </row>
    <row r="826" spans="1:13" hidden="1" x14ac:dyDescent="0.25">
      <c r="A826" s="1" t="s">
        <v>3053</v>
      </c>
      <c r="B826" s="2" t="s">
        <v>3054</v>
      </c>
      <c r="C826" s="3">
        <v>43686.521018518499</v>
      </c>
      <c r="D826" s="4" t="s">
        <v>3055</v>
      </c>
      <c r="E826" s="5" t="s">
        <v>109</v>
      </c>
      <c r="F826" s="6" t="s">
        <v>17</v>
      </c>
      <c r="G826" s="7" t="s">
        <v>110</v>
      </c>
      <c r="H826" s="8" t="s">
        <v>19</v>
      </c>
      <c r="I826" s="9" t="s">
        <v>19</v>
      </c>
      <c r="J826" s="10" t="s">
        <v>3036</v>
      </c>
      <c r="K826" s="11" t="s">
        <v>3036</v>
      </c>
      <c r="L826" s="12" t="s">
        <v>111</v>
      </c>
      <c r="M826" s="13" t="s">
        <v>22</v>
      </c>
    </row>
    <row r="827" spans="1:13" hidden="1" x14ac:dyDescent="0.25">
      <c r="A827" s="1" t="s">
        <v>3056</v>
      </c>
      <c r="B827" s="2" t="s">
        <v>3057</v>
      </c>
      <c r="C827" s="3">
        <v>43586.4995023148</v>
      </c>
      <c r="D827" s="4" t="s">
        <v>3058</v>
      </c>
      <c r="E827" s="5" t="s">
        <v>785</v>
      </c>
      <c r="F827" s="6" t="s">
        <v>27</v>
      </c>
      <c r="G827" s="7" t="s">
        <v>18</v>
      </c>
      <c r="H827" s="8" t="s">
        <v>19</v>
      </c>
      <c r="I827" s="9" t="s">
        <v>19</v>
      </c>
      <c r="J827" s="10" t="s">
        <v>3036</v>
      </c>
      <c r="K827" s="11" t="s">
        <v>3036</v>
      </c>
      <c r="L827" s="12" t="s">
        <v>111</v>
      </c>
      <c r="M827" s="13" t="s">
        <v>22</v>
      </c>
    </row>
    <row r="828" spans="1:13" x14ac:dyDescent="0.25">
      <c r="A828" s="1" t="s">
        <v>3074</v>
      </c>
      <c r="B828" s="2" t="s">
        <v>3075</v>
      </c>
      <c r="C828" s="3">
        <v>43584.506539351903</v>
      </c>
      <c r="D828" s="4" t="s">
        <v>3076</v>
      </c>
      <c r="E828" s="5" t="s">
        <v>3077</v>
      </c>
      <c r="F828" s="6" t="s">
        <v>27</v>
      </c>
      <c r="G828" s="7" t="s">
        <v>19</v>
      </c>
      <c r="H828" s="8" t="s">
        <v>19</v>
      </c>
      <c r="I828" s="9" t="s">
        <v>28</v>
      </c>
      <c r="J828" s="10" t="s">
        <v>3036</v>
      </c>
      <c r="K828" s="11" t="s">
        <v>3036</v>
      </c>
      <c r="L828" s="12" t="s">
        <v>30</v>
      </c>
      <c r="M828" s="13" t="s">
        <v>22</v>
      </c>
    </row>
    <row r="829" spans="1:13" hidden="1" x14ac:dyDescent="0.25">
      <c r="A829" s="1" t="s">
        <v>3059</v>
      </c>
      <c r="B829" s="2" t="s">
        <v>3060</v>
      </c>
      <c r="C829" s="3">
        <v>43586.4995023148</v>
      </c>
      <c r="D829" s="4" t="s">
        <v>3061</v>
      </c>
      <c r="E829" s="5" t="s">
        <v>811</v>
      </c>
      <c r="F829" s="6" t="s">
        <v>27</v>
      </c>
      <c r="G829" s="7" t="s">
        <v>18</v>
      </c>
      <c r="H829" s="8" t="s">
        <v>19</v>
      </c>
      <c r="I829" s="9" t="s">
        <v>19</v>
      </c>
      <c r="J829" s="10" t="s">
        <v>3036</v>
      </c>
      <c r="K829" s="11" t="s">
        <v>3036</v>
      </c>
      <c r="L829" s="12" t="s">
        <v>111</v>
      </c>
      <c r="M829" s="13" t="s">
        <v>22</v>
      </c>
    </row>
    <row r="830" spans="1:13" hidden="1" x14ac:dyDescent="0.25">
      <c r="A830" s="1" t="s">
        <v>3062</v>
      </c>
      <c r="B830" s="2" t="s">
        <v>3063</v>
      </c>
      <c r="C830" s="3">
        <v>43586.4995023148</v>
      </c>
      <c r="D830" s="4" t="s">
        <v>3064</v>
      </c>
      <c r="E830" s="5" t="s">
        <v>803</v>
      </c>
      <c r="F830" s="6" t="s">
        <v>27</v>
      </c>
      <c r="G830" s="7" t="s">
        <v>18</v>
      </c>
      <c r="H830" s="8" t="s">
        <v>19</v>
      </c>
      <c r="I830" s="9" t="s">
        <v>19</v>
      </c>
      <c r="J830" s="10" t="s">
        <v>3036</v>
      </c>
      <c r="K830" s="11" t="s">
        <v>3036</v>
      </c>
      <c r="L830" s="12" t="s">
        <v>111</v>
      </c>
      <c r="M830" s="13" t="s">
        <v>22</v>
      </c>
    </row>
    <row r="831" spans="1:13" hidden="1" x14ac:dyDescent="0.25">
      <c r="A831" s="1" t="s">
        <v>3065</v>
      </c>
      <c r="B831" s="2" t="s">
        <v>3066</v>
      </c>
      <c r="C831" s="3">
        <v>43586.4995023148</v>
      </c>
      <c r="D831" s="4" t="s">
        <v>3067</v>
      </c>
      <c r="E831" s="5" t="s">
        <v>807</v>
      </c>
      <c r="F831" s="6" t="s">
        <v>27</v>
      </c>
      <c r="G831" s="7" t="s">
        <v>18</v>
      </c>
      <c r="H831" s="8" t="s">
        <v>19</v>
      </c>
      <c r="I831" s="9" t="s">
        <v>19</v>
      </c>
      <c r="J831" s="10" t="s">
        <v>3036</v>
      </c>
      <c r="K831" s="11" t="s">
        <v>3036</v>
      </c>
      <c r="L831" s="12" t="s">
        <v>111</v>
      </c>
      <c r="M831" s="13" t="s">
        <v>22</v>
      </c>
    </row>
    <row r="832" spans="1:13" hidden="1" x14ac:dyDescent="0.25">
      <c r="A832" s="1" t="s">
        <v>3068</v>
      </c>
      <c r="B832" s="2" t="s">
        <v>3069</v>
      </c>
      <c r="C832" s="3">
        <v>43586.499583333301</v>
      </c>
      <c r="D832" s="4" t="s">
        <v>3070</v>
      </c>
      <c r="E832" s="5" t="s">
        <v>1775</v>
      </c>
      <c r="F832" s="6" t="s">
        <v>27</v>
      </c>
      <c r="G832" s="7" t="s">
        <v>140</v>
      </c>
      <c r="H832" s="8" t="s">
        <v>425</v>
      </c>
      <c r="I832" s="9" t="s">
        <v>19</v>
      </c>
      <c r="J832" s="10" t="s">
        <v>3036</v>
      </c>
      <c r="K832" s="11" t="s">
        <v>3036</v>
      </c>
      <c r="L832" s="12" t="s">
        <v>379</v>
      </c>
      <c r="M832" s="13" t="s">
        <v>22</v>
      </c>
    </row>
    <row r="833" spans="1:13" x14ac:dyDescent="0.25">
      <c r="A833" s="1" t="s">
        <v>3093</v>
      </c>
      <c r="B833" s="2" t="s">
        <v>3094</v>
      </c>
      <c r="C833" s="3">
        <v>43874.475462962997</v>
      </c>
      <c r="D833" s="4" t="s">
        <v>3095</v>
      </c>
      <c r="E833" s="5" t="s">
        <v>3096</v>
      </c>
      <c r="F833" s="6" t="s">
        <v>27</v>
      </c>
      <c r="G833" s="7" t="s">
        <v>19</v>
      </c>
      <c r="H833" s="8" t="s">
        <v>19</v>
      </c>
      <c r="I833" s="9" t="s">
        <v>28</v>
      </c>
      <c r="J833" s="10" t="s">
        <v>3097</v>
      </c>
      <c r="K833" s="11" t="s">
        <v>3097</v>
      </c>
      <c r="L833" s="12" t="s">
        <v>38</v>
      </c>
      <c r="M833" s="13" t="s">
        <v>22</v>
      </c>
    </row>
    <row r="834" spans="1:13" x14ac:dyDescent="0.25">
      <c r="A834" s="1" t="s">
        <v>3098</v>
      </c>
      <c r="B834" s="2" t="s">
        <v>3099</v>
      </c>
      <c r="C834" s="3">
        <v>43874.475462962997</v>
      </c>
      <c r="D834" s="4" t="s">
        <v>3100</v>
      </c>
      <c r="E834" s="5" t="s">
        <v>3101</v>
      </c>
      <c r="F834" s="6" t="s">
        <v>27</v>
      </c>
      <c r="G834" s="7" t="s">
        <v>19</v>
      </c>
      <c r="H834" s="8" t="s">
        <v>19</v>
      </c>
      <c r="I834" s="9" t="s">
        <v>80</v>
      </c>
      <c r="J834" s="10" t="s">
        <v>3097</v>
      </c>
      <c r="K834" s="11" t="s">
        <v>3097</v>
      </c>
      <c r="L834" s="12" t="s">
        <v>38</v>
      </c>
      <c r="M834" s="13" t="s">
        <v>22</v>
      </c>
    </row>
    <row r="835" spans="1:13" hidden="1" x14ac:dyDescent="0.25">
      <c r="A835" s="1" t="s">
        <v>3071</v>
      </c>
      <c r="B835" s="2" t="s">
        <v>3072</v>
      </c>
      <c r="C835" s="3">
        <v>43707.463946759301</v>
      </c>
      <c r="D835" s="4" t="s">
        <v>3073</v>
      </c>
      <c r="E835" s="5" t="s">
        <v>88</v>
      </c>
      <c r="F835" s="6" t="s">
        <v>17</v>
      </c>
      <c r="G835" s="7" t="s">
        <v>89</v>
      </c>
      <c r="H835" s="8" t="s">
        <v>19</v>
      </c>
      <c r="I835" s="9" t="s">
        <v>19</v>
      </c>
      <c r="J835" s="10" t="s">
        <v>3036</v>
      </c>
      <c r="K835" s="11" t="s">
        <v>3036</v>
      </c>
      <c r="L835" s="12" t="s">
        <v>111</v>
      </c>
      <c r="M835" s="13" t="s">
        <v>22</v>
      </c>
    </row>
    <row r="836" spans="1:13" hidden="1" x14ac:dyDescent="0.25">
      <c r="A836" s="1" t="s">
        <v>3078</v>
      </c>
      <c r="B836" s="2" t="s">
        <v>3079</v>
      </c>
      <c r="C836" s="3">
        <v>43700.690231481502</v>
      </c>
      <c r="D836" s="4" t="s">
        <v>3080</v>
      </c>
      <c r="E836" s="5" t="s">
        <v>1168</v>
      </c>
      <c r="F836" s="6" t="s">
        <v>17</v>
      </c>
      <c r="G836" s="7" t="s">
        <v>110</v>
      </c>
      <c r="H836" s="8" t="s">
        <v>19</v>
      </c>
      <c r="I836" s="9" t="s">
        <v>19</v>
      </c>
      <c r="J836" s="10" t="s">
        <v>3036</v>
      </c>
      <c r="K836" s="11" t="s">
        <v>3036</v>
      </c>
      <c r="L836" s="12" t="s">
        <v>46</v>
      </c>
      <c r="M836" s="13" t="s">
        <v>22</v>
      </c>
    </row>
    <row r="837" spans="1:13" hidden="1" x14ac:dyDescent="0.25">
      <c r="A837" s="1" t="s">
        <v>3081</v>
      </c>
      <c r="B837" s="2" t="s">
        <v>3082</v>
      </c>
      <c r="C837" s="3">
        <v>43735.589270833298</v>
      </c>
      <c r="D837" s="4" t="s">
        <v>3083</v>
      </c>
      <c r="E837" s="5" t="s">
        <v>3084</v>
      </c>
      <c r="F837" s="6" t="s">
        <v>17</v>
      </c>
      <c r="G837" s="7" t="s">
        <v>89</v>
      </c>
      <c r="H837" s="8" t="s">
        <v>19</v>
      </c>
      <c r="I837" s="9" t="s">
        <v>19</v>
      </c>
      <c r="J837" s="10" t="s">
        <v>3036</v>
      </c>
      <c r="K837" s="11" t="s">
        <v>3036</v>
      </c>
      <c r="L837" s="12" t="s">
        <v>30</v>
      </c>
      <c r="M837" s="13" t="s">
        <v>173</v>
      </c>
    </row>
    <row r="838" spans="1:13" hidden="1" x14ac:dyDescent="0.25">
      <c r="A838" s="1" t="s">
        <v>3085</v>
      </c>
      <c r="B838" s="2" t="s">
        <v>3086</v>
      </c>
      <c r="C838" s="3">
        <v>43735.597615740699</v>
      </c>
      <c r="D838" s="4" t="s">
        <v>3087</v>
      </c>
      <c r="E838" s="5" t="s">
        <v>3088</v>
      </c>
      <c r="F838" s="6" t="s">
        <v>17</v>
      </c>
      <c r="G838" s="7" t="s">
        <v>89</v>
      </c>
      <c r="H838" s="8" t="s">
        <v>19</v>
      </c>
      <c r="I838" s="9" t="s">
        <v>19</v>
      </c>
      <c r="J838" s="10" t="s">
        <v>3036</v>
      </c>
      <c r="K838" s="11" t="s">
        <v>3036</v>
      </c>
      <c r="L838" s="12" t="s">
        <v>30</v>
      </c>
      <c r="M838" s="13" t="s">
        <v>173</v>
      </c>
    </row>
    <row r="839" spans="1:13" hidden="1" x14ac:dyDescent="0.25">
      <c r="A839" s="1" t="s">
        <v>3089</v>
      </c>
      <c r="B839" s="2" t="s">
        <v>3090</v>
      </c>
      <c r="C839" s="3">
        <v>43735.598483796297</v>
      </c>
      <c r="D839" s="4" t="s">
        <v>3091</v>
      </c>
      <c r="E839" s="5" t="s">
        <v>3092</v>
      </c>
      <c r="F839" s="6" t="s">
        <v>17</v>
      </c>
      <c r="G839" s="7" t="s">
        <v>89</v>
      </c>
      <c r="H839" s="8" t="s">
        <v>19</v>
      </c>
      <c r="I839" s="9" t="s">
        <v>19</v>
      </c>
      <c r="J839" s="10" t="s">
        <v>3036</v>
      </c>
      <c r="K839" s="11" t="s">
        <v>3036</v>
      </c>
      <c r="L839" s="12" t="s">
        <v>30</v>
      </c>
      <c r="M839" s="13" t="s">
        <v>173</v>
      </c>
    </row>
    <row r="840" spans="1:13" hidden="1" x14ac:dyDescent="0.25">
      <c r="A840" s="1" t="s">
        <v>3102</v>
      </c>
      <c r="B840" s="2" t="s">
        <v>3103</v>
      </c>
      <c r="C840" s="3">
        <v>44033.389849537001</v>
      </c>
      <c r="D840" s="4" t="s">
        <v>3104</v>
      </c>
      <c r="E840" s="5" t="s">
        <v>1775</v>
      </c>
      <c r="F840" s="6" t="s">
        <v>17</v>
      </c>
      <c r="G840" s="7" t="s">
        <v>140</v>
      </c>
      <c r="H840" s="8" t="s">
        <v>425</v>
      </c>
      <c r="I840" s="9" t="s">
        <v>19</v>
      </c>
      <c r="J840" s="10" t="s">
        <v>3097</v>
      </c>
      <c r="K840" s="11" t="s">
        <v>3097</v>
      </c>
      <c r="L840" s="12" t="s">
        <v>30</v>
      </c>
      <c r="M840" s="13" t="s">
        <v>22</v>
      </c>
    </row>
    <row r="841" spans="1:13" hidden="1" x14ac:dyDescent="0.25">
      <c r="A841" s="1" t="s">
        <v>3105</v>
      </c>
      <c r="B841" s="2" t="s">
        <v>3106</v>
      </c>
      <c r="C841" s="3">
        <v>44033.389849537001</v>
      </c>
      <c r="D841" s="4" t="s">
        <v>3107</v>
      </c>
      <c r="E841" s="5" t="s">
        <v>1775</v>
      </c>
      <c r="F841" s="6" t="s">
        <v>27</v>
      </c>
      <c r="G841" s="7" t="s">
        <v>140</v>
      </c>
      <c r="H841" s="8" t="s">
        <v>425</v>
      </c>
      <c r="I841" s="9" t="s">
        <v>19</v>
      </c>
      <c r="J841" s="10" t="s">
        <v>3097</v>
      </c>
      <c r="K841" s="11" t="s">
        <v>3097</v>
      </c>
      <c r="L841" s="12" t="s">
        <v>30</v>
      </c>
      <c r="M841" s="13" t="s">
        <v>22</v>
      </c>
    </row>
    <row r="842" spans="1:13" hidden="1" x14ac:dyDescent="0.25">
      <c r="A842" s="1" t="s">
        <v>3108</v>
      </c>
      <c r="B842" s="2" t="s">
        <v>3109</v>
      </c>
      <c r="C842" s="3">
        <v>44014.529108796298</v>
      </c>
      <c r="D842" s="4" t="s">
        <v>3110</v>
      </c>
      <c r="E842" s="5" t="s">
        <v>1325</v>
      </c>
      <c r="F842" s="6" t="s">
        <v>17</v>
      </c>
      <c r="G842" s="7" t="s">
        <v>89</v>
      </c>
      <c r="H842" s="8" t="s">
        <v>19</v>
      </c>
      <c r="I842" s="9" t="s">
        <v>19</v>
      </c>
      <c r="J842" s="10" t="s">
        <v>3097</v>
      </c>
      <c r="K842" s="11" t="s">
        <v>3097</v>
      </c>
      <c r="L842" s="12" t="s">
        <v>46</v>
      </c>
      <c r="M842" s="13" t="s">
        <v>22</v>
      </c>
    </row>
    <row r="843" spans="1:13" hidden="1" x14ac:dyDescent="0.25">
      <c r="A843" s="1" t="s">
        <v>3111</v>
      </c>
      <c r="B843" s="2" t="s">
        <v>3112</v>
      </c>
      <c r="C843" s="3">
        <v>43586.499664351897</v>
      </c>
      <c r="D843" s="4" t="s">
        <v>3113</v>
      </c>
      <c r="E843" s="5" t="s">
        <v>583</v>
      </c>
      <c r="F843" s="6" t="s">
        <v>17</v>
      </c>
      <c r="G843" s="7" t="s">
        <v>140</v>
      </c>
      <c r="H843" s="8" t="s">
        <v>141</v>
      </c>
      <c r="I843" s="9" t="s">
        <v>19</v>
      </c>
      <c r="J843" s="10" t="s">
        <v>3114</v>
      </c>
      <c r="K843" s="11" t="s">
        <v>3114</v>
      </c>
      <c r="L843" s="12" t="s">
        <v>21</v>
      </c>
      <c r="M843" s="13" t="s">
        <v>105</v>
      </c>
    </row>
    <row r="844" spans="1:13" hidden="1" x14ac:dyDescent="0.25">
      <c r="A844" s="1" t="s">
        <v>3115</v>
      </c>
      <c r="B844" s="2" t="s">
        <v>3116</v>
      </c>
      <c r="C844" s="3">
        <v>43769.413935185199</v>
      </c>
      <c r="D844" s="4" t="s">
        <v>3117</v>
      </c>
      <c r="E844" s="5" t="s">
        <v>386</v>
      </c>
      <c r="F844" s="6" t="s">
        <v>527</v>
      </c>
      <c r="G844" s="7" t="s">
        <v>155</v>
      </c>
      <c r="H844" s="8" t="s">
        <v>19</v>
      </c>
      <c r="I844" s="9" t="s">
        <v>19</v>
      </c>
      <c r="J844" s="10" t="s">
        <v>3118</v>
      </c>
      <c r="K844" s="11" t="s">
        <v>3118</v>
      </c>
      <c r="L844" s="12" t="s">
        <v>111</v>
      </c>
      <c r="M844" s="13" t="s">
        <v>22</v>
      </c>
    </row>
    <row r="845" spans="1:13" hidden="1" x14ac:dyDescent="0.25">
      <c r="A845" s="1" t="s">
        <v>3119</v>
      </c>
      <c r="B845" s="2" t="s">
        <v>3120</v>
      </c>
      <c r="C845" s="3">
        <v>44067.420497685198</v>
      </c>
      <c r="D845" s="4" t="s">
        <v>3121</v>
      </c>
      <c r="E845" s="5" t="s">
        <v>289</v>
      </c>
      <c r="F845" s="6" t="s">
        <v>17</v>
      </c>
      <c r="G845" s="7" t="s">
        <v>155</v>
      </c>
      <c r="H845" s="8" t="s">
        <v>19</v>
      </c>
      <c r="I845" s="9" t="s">
        <v>19</v>
      </c>
      <c r="J845" s="10" t="s">
        <v>3118</v>
      </c>
      <c r="K845" s="11" t="s">
        <v>3118</v>
      </c>
      <c r="L845" s="12" t="s">
        <v>30</v>
      </c>
      <c r="M845" s="13" t="s">
        <v>22</v>
      </c>
    </row>
    <row r="846" spans="1:13" hidden="1" x14ac:dyDescent="0.25">
      <c r="A846" s="1" t="s">
        <v>3122</v>
      </c>
      <c r="B846" s="2" t="s">
        <v>3123</v>
      </c>
      <c r="C846" s="3">
        <v>43997.336111111101</v>
      </c>
      <c r="D846" s="4" t="s">
        <v>3124</v>
      </c>
      <c r="E846" s="5" t="s">
        <v>2791</v>
      </c>
      <c r="F846" s="6" t="s">
        <v>17</v>
      </c>
      <c r="G846" s="7" t="s">
        <v>2792</v>
      </c>
      <c r="H846" s="8" t="s">
        <v>19</v>
      </c>
      <c r="I846" s="9" t="s">
        <v>19</v>
      </c>
      <c r="J846" s="10" t="s">
        <v>3125</v>
      </c>
      <c r="K846" s="11" t="s">
        <v>3125</v>
      </c>
      <c r="L846" s="12" t="s">
        <v>38</v>
      </c>
      <c r="M846" s="13" t="s">
        <v>22</v>
      </c>
    </row>
    <row r="847" spans="1:13" hidden="1" x14ac:dyDescent="0.25">
      <c r="A847" s="1" t="s">
        <v>3126</v>
      </c>
      <c r="B847" s="2" t="s">
        <v>3127</v>
      </c>
      <c r="C847" s="3">
        <v>43937.706701388903</v>
      </c>
      <c r="D847" s="4" t="s">
        <v>3128</v>
      </c>
      <c r="E847" s="5" t="s">
        <v>3129</v>
      </c>
      <c r="F847" s="6" t="s">
        <v>17</v>
      </c>
      <c r="G847" s="7" t="s">
        <v>235</v>
      </c>
      <c r="H847" s="8" t="s">
        <v>19</v>
      </c>
      <c r="I847" s="9" t="s">
        <v>19</v>
      </c>
      <c r="J847" s="10" t="s">
        <v>3125</v>
      </c>
      <c r="K847" s="11" t="s">
        <v>3125</v>
      </c>
      <c r="L847" s="12" t="s">
        <v>38</v>
      </c>
      <c r="M847" s="13" t="s">
        <v>22</v>
      </c>
    </row>
    <row r="848" spans="1:13" hidden="1" x14ac:dyDescent="0.25">
      <c r="A848" s="1" t="s">
        <v>3130</v>
      </c>
      <c r="B848" s="2" t="s">
        <v>3131</v>
      </c>
      <c r="C848" s="3">
        <v>43586.499699074098</v>
      </c>
      <c r="D848" s="4" t="s">
        <v>3132</v>
      </c>
      <c r="E848" s="5" t="s">
        <v>16</v>
      </c>
      <c r="F848" s="6" t="s">
        <v>17</v>
      </c>
      <c r="G848" s="7" t="s">
        <v>18</v>
      </c>
      <c r="H848" s="8" t="s">
        <v>19</v>
      </c>
      <c r="I848" s="9" t="s">
        <v>19</v>
      </c>
      <c r="J848" s="10" t="s">
        <v>3133</v>
      </c>
      <c r="K848" s="11" t="s">
        <v>3133</v>
      </c>
      <c r="L848" s="12" t="s">
        <v>21</v>
      </c>
      <c r="M848" s="13" t="s">
        <v>22</v>
      </c>
    </row>
    <row r="849" spans="1:13" hidden="1" x14ac:dyDescent="0.25">
      <c r="A849" s="1" t="s">
        <v>3134</v>
      </c>
      <c r="B849" s="2" t="s">
        <v>3135</v>
      </c>
      <c r="C849" s="3">
        <v>43586.499699074098</v>
      </c>
      <c r="D849" s="4" t="s">
        <v>3136</v>
      </c>
      <c r="E849" s="5" t="s">
        <v>2408</v>
      </c>
      <c r="F849" s="6" t="s">
        <v>17</v>
      </c>
      <c r="G849" s="7" t="s">
        <v>18</v>
      </c>
      <c r="H849" s="8" t="s">
        <v>19</v>
      </c>
      <c r="I849" s="9" t="s">
        <v>19</v>
      </c>
      <c r="J849" s="10" t="s">
        <v>3133</v>
      </c>
      <c r="K849" s="11" t="s">
        <v>3133</v>
      </c>
      <c r="L849" s="12" t="s">
        <v>21</v>
      </c>
      <c r="M849" s="13" t="s">
        <v>22</v>
      </c>
    </row>
    <row r="850" spans="1:13" hidden="1" x14ac:dyDescent="0.25">
      <c r="A850" s="1" t="s">
        <v>3137</v>
      </c>
      <c r="B850" s="2" t="s">
        <v>3138</v>
      </c>
      <c r="C850" s="3">
        <v>43586.499699074098</v>
      </c>
      <c r="D850" s="4" t="s">
        <v>3139</v>
      </c>
      <c r="E850" s="5" t="s">
        <v>2389</v>
      </c>
      <c r="F850" s="6" t="s">
        <v>17</v>
      </c>
      <c r="G850" s="7" t="s">
        <v>18</v>
      </c>
      <c r="H850" s="8" t="s">
        <v>19</v>
      </c>
      <c r="I850" s="9" t="s">
        <v>19</v>
      </c>
      <c r="J850" s="10" t="s">
        <v>3133</v>
      </c>
      <c r="K850" s="11" t="s">
        <v>3133</v>
      </c>
      <c r="L850" s="12" t="s">
        <v>21</v>
      </c>
      <c r="M850" s="13" t="s">
        <v>22</v>
      </c>
    </row>
    <row r="851" spans="1:13" hidden="1" x14ac:dyDescent="0.25">
      <c r="A851" s="1" t="s">
        <v>3140</v>
      </c>
      <c r="B851" s="2" t="s">
        <v>3141</v>
      </c>
      <c r="C851" s="3">
        <v>43586.499699074098</v>
      </c>
      <c r="D851" s="4" t="s">
        <v>3142</v>
      </c>
      <c r="E851" s="5" t="s">
        <v>3143</v>
      </c>
      <c r="F851" s="6" t="s">
        <v>17</v>
      </c>
      <c r="G851" s="7" t="s">
        <v>18</v>
      </c>
      <c r="H851" s="8" t="s">
        <v>19</v>
      </c>
      <c r="I851" s="9" t="s">
        <v>19</v>
      </c>
      <c r="J851" s="10" t="s">
        <v>3133</v>
      </c>
      <c r="K851" s="11" t="s">
        <v>3133</v>
      </c>
      <c r="L851" s="12" t="s">
        <v>21</v>
      </c>
      <c r="M851" s="13" t="s">
        <v>22</v>
      </c>
    </row>
    <row r="852" spans="1:13" hidden="1" x14ac:dyDescent="0.25">
      <c r="A852" s="1" t="s">
        <v>3144</v>
      </c>
      <c r="B852" s="2" t="s">
        <v>3145</v>
      </c>
      <c r="C852" s="3">
        <v>43586.499699074098</v>
      </c>
      <c r="D852" s="4" t="s">
        <v>3146</v>
      </c>
      <c r="E852" s="5" t="s">
        <v>2393</v>
      </c>
      <c r="F852" s="6" t="s">
        <v>17</v>
      </c>
      <c r="G852" s="7" t="s">
        <v>18</v>
      </c>
      <c r="H852" s="8" t="s">
        <v>19</v>
      </c>
      <c r="I852" s="9" t="s">
        <v>19</v>
      </c>
      <c r="J852" s="10" t="s">
        <v>3133</v>
      </c>
      <c r="K852" s="11" t="s">
        <v>3133</v>
      </c>
      <c r="L852" s="12" t="s">
        <v>21</v>
      </c>
      <c r="M852" s="13" t="s">
        <v>22</v>
      </c>
    </row>
    <row r="853" spans="1:13" hidden="1" x14ac:dyDescent="0.25">
      <c r="A853" s="1" t="s">
        <v>3147</v>
      </c>
      <c r="B853" s="2" t="s">
        <v>3148</v>
      </c>
      <c r="C853" s="3">
        <v>43691.414525462998</v>
      </c>
      <c r="D853" s="4" t="s">
        <v>3149</v>
      </c>
      <c r="E853" s="5" t="s">
        <v>3150</v>
      </c>
      <c r="F853" s="6" t="s">
        <v>17</v>
      </c>
      <c r="G853" s="7" t="s">
        <v>89</v>
      </c>
      <c r="H853" s="8" t="s">
        <v>19</v>
      </c>
      <c r="I853" s="9" t="s">
        <v>19</v>
      </c>
      <c r="J853" s="10" t="s">
        <v>3133</v>
      </c>
      <c r="K853" s="11" t="s">
        <v>3133</v>
      </c>
      <c r="L853" s="12" t="s">
        <v>104</v>
      </c>
      <c r="M853" s="13" t="s">
        <v>105</v>
      </c>
    </row>
    <row r="854" spans="1:13" hidden="1" x14ac:dyDescent="0.25">
      <c r="A854" s="1" t="s">
        <v>3151</v>
      </c>
      <c r="B854" s="2" t="s">
        <v>3152</v>
      </c>
      <c r="C854" s="3">
        <v>43164.467361111099</v>
      </c>
      <c r="D854" s="4" t="s">
        <v>3153</v>
      </c>
      <c r="E854" s="5" t="s">
        <v>3154</v>
      </c>
      <c r="F854" s="6" t="s">
        <v>17</v>
      </c>
      <c r="G854" s="7" t="s">
        <v>89</v>
      </c>
      <c r="H854" s="8" t="s">
        <v>19</v>
      </c>
      <c r="I854" s="9" t="s">
        <v>19</v>
      </c>
      <c r="J854" s="10" t="s">
        <v>3133</v>
      </c>
      <c r="K854" s="11" t="s">
        <v>3133</v>
      </c>
      <c r="L854" s="12" t="s">
        <v>111</v>
      </c>
      <c r="M854" s="13" t="s">
        <v>22</v>
      </c>
    </row>
    <row r="855" spans="1:13" hidden="1" x14ac:dyDescent="0.25">
      <c r="A855" s="1" t="s">
        <v>3155</v>
      </c>
      <c r="B855" s="2" t="s">
        <v>3156</v>
      </c>
      <c r="C855" s="3">
        <v>43336.669606481497</v>
      </c>
      <c r="D855" s="4" t="s">
        <v>3157</v>
      </c>
      <c r="E855" s="5" t="s">
        <v>3158</v>
      </c>
      <c r="F855" s="6" t="s">
        <v>17</v>
      </c>
      <c r="G855" s="7" t="s">
        <v>18</v>
      </c>
      <c r="H855" s="8" t="s">
        <v>19</v>
      </c>
      <c r="I855" s="9" t="s">
        <v>19</v>
      </c>
      <c r="J855" s="10" t="s">
        <v>3133</v>
      </c>
      <c r="K855" s="11" t="s">
        <v>3133</v>
      </c>
      <c r="L855" s="12" t="s">
        <v>654</v>
      </c>
      <c r="M855" s="13" t="s">
        <v>22</v>
      </c>
    </row>
    <row r="856" spans="1:13" x14ac:dyDescent="0.25">
      <c r="A856" s="1" t="s">
        <v>3179</v>
      </c>
      <c r="B856" s="2" t="s">
        <v>3180</v>
      </c>
      <c r="C856" s="3">
        <v>44021.6787847222</v>
      </c>
      <c r="D856" s="4" t="s">
        <v>3181</v>
      </c>
      <c r="E856" s="5" t="s">
        <v>3182</v>
      </c>
      <c r="F856" s="6" t="s">
        <v>27</v>
      </c>
      <c r="G856" s="7" t="s">
        <v>19</v>
      </c>
      <c r="H856" s="8" t="s">
        <v>19</v>
      </c>
      <c r="I856" s="9" t="s">
        <v>3183</v>
      </c>
      <c r="J856" s="10" t="s">
        <v>3133</v>
      </c>
      <c r="K856" s="11" t="s">
        <v>3133</v>
      </c>
      <c r="L856" s="12" t="s">
        <v>46</v>
      </c>
      <c r="M856" s="13" t="s">
        <v>22</v>
      </c>
    </row>
    <row r="857" spans="1:13" hidden="1" x14ac:dyDescent="0.25">
      <c r="A857" s="1" t="s">
        <v>3159</v>
      </c>
      <c r="B857" s="2" t="s">
        <v>3160</v>
      </c>
      <c r="C857" s="3">
        <v>43336.669467592597</v>
      </c>
      <c r="D857" s="4" t="s">
        <v>3161</v>
      </c>
      <c r="E857" s="5" t="s">
        <v>3162</v>
      </c>
      <c r="F857" s="6" t="s">
        <v>17</v>
      </c>
      <c r="G857" s="7" t="s">
        <v>18</v>
      </c>
      <c r="H857" s="8" t="s">
        <v>19</v>
      </c>
      <c r="I857" s="9" t="s">
        <v>19</v>
      </c>
      <c r="J857" s="10" t="s">
        <v>3133</v>
      </c>
      <c r="K857" s="11" t="s">
        <v>3133</v>
      </c>
      <c r="L857" s="12" t="s">
        <v>654</v>
      </c>
      <c r="M857" s="13" t="s">
        <v>22</v>
      </c>
    </row>
    <row r="858" spans="1:13" hidden="1" x14ac:dyDescent="0.25">
      <c r="A858" s="1" t="s">
        <v>3163</v>
      </c>
      <c r="B858" s="2" t="s">
        <v>3164</v>
      </c>
      <c r="C858" s="3">
        <v>43336.669305555602</v>
      </c>
      <c r="D858" s="4" t="s">
        <v>3165</v>
      </c>
      <c r="E858" s="5" t="s">
        <v>3166</v>
      </c>
      <c r="F858" s="6" t="s">
        <v>17</v>
      </c>
      <c r="G858" s="7" t="s">
        <v>18</v>
      </c>
      <c r="H858" s="8" t="s">
        <v>19</v>
      </c>
      <c r="I858" s="9" t="s">
        <v>19</v>
      </c>
      <c r="J858" s="10" t="s">
        <v>3133</v>
      </c>
      <c r="K858" s="11" t="s">
        <v>3133</v>
      </c>
      <c r="L858" s="12" t="s">
        <v>654</v>
      </c>
      <c r="M858" s="13" t="s">
        <v>22</v>
      </c>
    </row>
    <row r="859" spans="1:13" hidden="1" x14ac:dyDescent="0.25">
      <c r="A859" s="1" t="s">
        <v>3167</v>
      </c>
      <c r="B859" s="2" t="s">
        <v>3168</v>
      </c>
      <c r="C859" s="3">
        <v>43336.669097222199</v>
      </c>
      <c r="D859" s="4" t="s">
        <v>3169</v>
      </c>
      <c r="E859" s="5" t="s">
        <v>3170</v>
      </c>
      <c r="F859" s="6" t="s">
        <v>17</v>
      </c>
      <c r="G859" s="7" t="s">
        <v>18</v>
      </c>
      <c r="H859" s="8" t="s">
        <v>19</v>
      </c>
      <c r="I859" s="9" t="s">
        <v>19</v>
      </c>
      <c r="J859" s="10" t="s">
        <v>3133</v>
      </c>
      <c r="K859" s="11" t="s">
        <v>3133</v>
      </c>
      <c r="L859" s="12" t="s">
        <v>654</v>
      </c>
      <c r="M859" s="13" t="s">
        <v>22</v>
      </c>
    </row>
    <row r="860" spans="1:13" hidden="1" x14ac:dyDescent="0.25">
      <c r="A860" s="1" t="s">
        <v>3171</v>
      </c>
      <c r="B860" s="2" t="s">
        <v>3172</v>
      </c>
      <c r="C860" s="3">
        <v>43580.380960648101</v>
      </c>
      <c r="D860" s="4" t="s">
        <v>3173</v>
      </c>
      <c r="E860" s="5" t="s">
        <v>3174</v>
      </c>
      <c r="F860" s="6" t="s">
        <v>17</v>
      </c>
      <c r="G860" s="7" t="s">
        <v>285</v>
      </c>
      <c r="H860" s="8" t="s">
        <v>19</v>
      </c>
      <c r="I860" s="9" t="s">
        <v>19</v>
      </c>
      <c r="J860" s="10" t="s">
        <v>3133</v>
      </c>
      <c r="K860" s="11" t="s">
        <v>3133</v>
      </c>
      <c r="L860" s="12" t="s">
        <v>111</v>
      </c>
      <c r="M860" s="13" t="s">
        <v>22</v>
      </c>
    </row>
    <row r="861" spans="1:13" hidden="1" x14ac:dyDescent="0.25">
      <c r="A861" s="1" t="s">
        <v>3175</v>
      </c>
      <c r="B861" s="2" t="s">
        <v>3176</v>
      </c>
      <c r="C861" s="3">
        <v>43580.380787037</v>
      </c>
      <c r="D861" s="4" t="s">
        <v>3177</v>
      </c>
      <c r="E861" s="5" t="s">
        <v>3178</v>
      </c>
      <c r="F861" s="6" t="s">
        <v>17</v>
      </c>
      <c r="G861" s="7" t="s">
        <v>155</v>
      </c>
      <c r="H861" s="8" t="s">
        <v>19</v>
      </c>
      <c r="I861" s="9" t="s">
        <v>19</v>
      </c>
      <c r="J861" s="10" t="s">
        <v>3133</v>
      </c>
      <c r="K861" s="11" t="s">
        <v>3133</v>
      </c>
      <c r="L861" s="12" t="s">
        <v>111</v>
      </c>
      <c r="M861" s="13" t="s">
        <v>22</v>
      </c>
    </row>
    <row r="862" spans="1:13" hidden="1" x14ac:dyDescent="0.25">
      <c r="A862" s="1" t="s">
        <v>3184</v>
      </c>
      <c r="B862" s="2" t="s">
        <v>3185</v>
      </c>
      <c r="C862" s="3">
        <v>43586.499664351897</v>
      </c>
      <c r="D862" s="4" t="s">
        <v>3186</v>
      </c>
      <c r="E862" s="5" t="s">
        <v>3187</v>
      </c>
      <c r="F862" s="6" t="s">
        <v>17</v>
      </c>
      <c r="G862" s="7" t="s">
        <v>140</v>
      </c>
      <c r="H862" s="8" t="s">
        <v>141</v>
      </c>
      <c r="I862" s="9" t="s">
        <v>19</v>
      </c>
      <c r="J862" s="10" t="s">
        <v>3188</v>
      </c>
      <c r="K862" s="11" t="s">
        <v>3188</v>
      </c>
      <c r="L862" s="12" t="s">
        <v>38</v>
      </c>
      <c r="M862" s="13" t="s">
        <v>22</v>
      </c>
    </row>
    <row r="863" spans="1:13" hidden="1" x14ac:dyDescent="0.25">
      <c r="A863" s="1" t="s">
        <v>3189</v>
      </c>
      <c r="B863" s="2" t="s">
        <v>3190</v>
      </c>
      <c r="C863" s="3">
        <v>43654.416342592602</v>
      </c>
      <c r="D863" s="4" t="s">
        <v>3191</v>
      </c>
      <c r="E863" s="5" t="s">
        <v>3192</v>
      </c>
      <c r="F863" s="6" t="s">
        <v>17</v>
      </c>
      <c r="G863" s="7" t="s">
        <v>140</v>
      </c>
      <c r="H863" s="8" t="s">
        <v>420</v>
      </c>
      <c r="I863" s="9" t="s">
        <v>19</v>
      </c>
      <c r="J863" s="10" t="s">
        <v>3188</v>
      </c>
      <c r="K863" s="11" t="s">
        <v>3188</v>
      </c>
      <c r="L863" s="12" t="s">
        <v>38</v>
      </c>
      <c r="M863" s="13" t="s">
        <v>105</v>
      </c>
    </row>
    <row r="864" spans="1:13" x14ac:dyDescent="0.25">
      <c r="A864" s="1" t="s">
        <v>3210</v>
      </c>
      <c r="B864" s="2" t="s">
        <v>3211</v>
      </c>
      <c r="C864" s="3">
        <v>43775.656435185199</v>
      </c>
      <c r="D864" s="4" t="s">
        <v>3212</v>
      </c>
      <c r="E864" s="5" t="s">
        <v>3213</v>
      </c>
      <c r="F864" s="6" t="s">
        <v>27</v>
      </c>
      <c r="G864" s="7" t="s">
        <v>19</v>
      </c>
      <c r="H864" s="8" t="s">
        <v>19</v>
      </c>
      <c r="I864" s="9" t="s">
        <v>80</v>
      </c>
      <c r="J864" s="10" t="s">
        <v>3188</v>
      </c>
      <c r="K864" s="11" t="s">
        <v>3188</v>
      </c>
      <c r="L864" s="12" t="s">
        <v>30</v>
      </c>
      <c r="M864" s="13" t="s">
        <v>22</v>
      </c>
    </row>
    <row r="865" spans="1:13" x14ac:dyDescent="0.25">
      <c r="A865" s="1" t="s">
        <v>3214</v>
      </c>
      <c r="B865" s="2" t="s">
        <v>3215</v>
      </c>
      <c r="C865" s="3">
        <v>43775.656435185199</v>
      </c>
      <c r="D865" s="4" t="s">
        <v>3216</v>
      </c>
      <c r="E865" s="5" t="s">
        <v>3217</v>
      </c>
      <c r="F865" s="6" t="s">
        <v>27</v>
      </c>
      <c r="G865" s="7" t="s">
        <v>19</v>
      </c>
      <c r="H865" s="8" t="s">
        <v>19</v>
      </c>
      <c r="I865" s="9" t="s">
        <v>28</v>
      </c>
      <c r="J865" s="10" t="s">
        <v>3188</v>
      </c>
      <c r="K865" s="11" t="s">
        <v>3188</v>
      </c>
      <c r="L865" s="12" t="s">
        <v>30</v>
      </c>
      <c r="M865" s="13" t="s">
        <v>22</v>
      </c>
    </row>
    <row r="866" spans="1:13" x14ac:dyDescent="0.25">
      <c r="A866" s="1" t="s">
        <v>3218</v>
      </c>
      <c r="B866" s="2" t="s">
        <v>3219</v>
      </c>
      <c r="C866" s="3">
        <v>44034.692523148202</v>
      </c>
      <c r="D866" s="4" t="s">
        <v>3220</v>
      </c>
      <c r="E866" s="5" t="s">
        <v>3221</v>
      </c>
      <c r="F866" s="6" t="s">
        <v>27</v>
      </c>
      <c r="G866" s="7" t="s">
        <v>19</v>
      </c>
      <c r="H866" s="8" t="s">
        <v>19</v>
      </c>
      <c r="I866" s="9" t="s">
        <v>80</v>
      </c>
      <c r="J866" s="10" t="s">
        <v>3222</v>
      </c>
      <c r="K866" s="11" t="s">
        <v>3222</v>
      </c>
      <c r="L866" s="12" t="s">
        <v>38</v>
      </c>
      <c r="M866" s="13" t="s">
        <v>22</v>
      </c>
    </row>
    <row r="867" spans="1:13" hidden="1" x14ac:dyDescent="0.25">
      <c r="A867" s="1" t="s">
        <v>3193</v>
      </c>
      <c r="B867" s="2" t="s">
        <v>3194</v>
      </c>
      <c r="C867" s="3">
        <v>43780.475289351903</v>
      </c>
      <c r="D867" s="4" t="s">
        <v>3195</v>
      </c>
      <c r="E867" s="5" t="s">
        <v>88</v>
      </c>
      <c r="F867" s="6" t="s">
        <v>17</v>
      </c>
      <c r="G867" s="7" t="s">
        <v>89</v>
      </c>
      <c r="H867" s="8" t="s">
        <v>19</v>
      </c>
      <c r="I867" s="9" t="s">
        <v>19</v>
      </c>
      <c r="J867" s="10" t="s">
        <v>3188</v>
      </c>
      <c r="K867" s="11" t="s">
        <v>3188</v>
      </c>
      <c r="L867" s="12" t="s">
        <v>38</v>
      </c>
      <c r="M867" s="13" t="s">
        <v>22</v>
      </c>
    </row>
    <row r="868" spans="1:13" x14ac:dyDescent="0.25">
      <c r="A868" s="1" t="s">
        <v>3226</v>
      </c>
      <c r="B868" s="2" t="s">
        <v>3227</v>
      </c>
      <c r="C868" s="3">
        <v>43584.506539351903</v>
      </c>
      <c r="D868" s="4" t="s">
        <v>3228</v>
      </c>
      <c r="E868" s="5" t="s">
        <v>3229</v>
      </c>
      <c r="F868" s="6" t="s">
        <v>27</v>
      </c>
      <c r="G868" s="7" t="s">
        <v>19</v>
      </c>
      <c r="H868" s="8" t="s">
        <v>19</v>
      </c>
      <c r="I868" s="9" t="s">
        <v>28</v>
      </c>
      <c r="J868" s="10" t="s">
        <v>3222</v>
      </c>
      <c r="K868" s="11" t="s">
        <v>3222</v>
      </c>
      <c r="L868" s="12" t="s">
        <v>38</v>
      </c>
      <c r="M868" s="13" t="s">
        <v>22</v>
      </c>
    </row>
    <row r="869" spans="1:13" hidden="1" x14ac:dyDescent="0.25">
      <c r="A869" s="1" t="s">
        <v>3196</v>
      </c>
      <c r="B869" s="2" t="s">
        <v>3197</v>
      </c>
      <c r="C869" s="3">
        <v>43584.506516203699</v>
      </c>
      <c r="D869" s="4" t="s">
        <v>3198</v>
      </c>
      <c r="E869" s="5" t="s">
        <v>3199</v>
      </c>
      <c r="F869" s="6" t="s">
        <v>17</v>
      </c>
      <c r="G869" s="7" t="s">
        <v>253</v>
      </c>
      <c r="H869" s="8" t="s">
        <v>19</v>
      </c>
      <c r="I869" s="9" t="s">
        <v>19</v>
      </c>
      <c r="J869" s="10" t="s">
        <v>3188</v>
      </c>
      <c r="K869" s="11" t="s">
        <v>3188</v>
      </c>
      <c r="L869" s="12" t="s">
        <v>38</v>
      </c>
      <c r="M869" s="13" t="s">
        <v>22</v>
      </c>
    </row>
    <row r="870" spans="1:13" hidden="1" x14ac:dyDescent="0.25">
      <c r="A870" s="1" t="s">
        <v>3200</v>
      </c>
      <c r="B870" s="2" t="s">
        <v>3201</v>
      </c>
      <c r="C870" s="3">
        <v>43539.520185185203</v>
      </c>
      <c r="D870" s="4" t="s">
        <v>3202</v>
      </c>
      <c r="E870" s="5" t="s">
        <v>2332</v>
      </c>
      <c r="F870" s="6" t="s">
        <v>17</v>
      </c>
      <c r="G870" s="7" t="s">
        <v>110</v>
      </c>
      <c r="H870" s="8" t="s">
        <v>19</v>
      </c>
      <c r="I870" s="9" t="s">
        <v>19</v>
      </c>
      <c r="J870" s="10" t="s">
        <v>3188</v>
      </c>
      <c r="K870" s="11" t="s">
        <v>3188</v>
      </c>
      <c r="L870" s="12" t="s">
        <v>38</v>
      </c>
      <c r="M870" s="13" t="s">
        <v>105</v>
      </c>
    </row>
    <row r="871" spans="1:13" hidden="1" x14ac:dyDescent="0.25">
      <c r="A871" s="1" t="s">
        <v>3203</v>
      </c>
      <c r="B871" s="2" t="s">
        <v>3204</v>
      </c>
      <c r="C871" s="3">
        <v>43586.4996412037</v>
      </c>
      <c r="D871" s="4" t="s">
        <v>3205</v>
      </c>
      <c r="E871" s="5" t="s">
        <v>3206</v>
      </c>
      <c r="F871" s="6" t="s">
        <v>17</v>
      </c>
      <c r="G871" s="7" t="s">
        <v>140</v>
      </c>
      <c r="H871" s="8" t="s">
        <v>425</v>
      </c>
      <c r="I871" s="9" t="s">
        <v>19</v>
      </c>
      <c r="J871" s="10" t="s">
        <v>3188</v>
      </c>
      <c r="K871" s="11" t="s">
        <v>3188</v>
      </c>
      <c r="L871" s="12" t="s">
        <v>104</v>
      </c>
      <c r="M871" s="13" t="s">
        <v>22</v>
      </c>
    </row>
    <row r="872" spans="1:13" hidden="1" x14ac:dyDescent="0.25">
      <c r="A872" s="1" t="s">
        <v>3207</v>
      </c>
      <c r="B872" s="2" t="s">
        <v>3208</v>
      </c>
      <c r="C872" s="3">
        <v>43586.4996412037</v>
      </c>
      <c r="D872" s="4" t="s">
        <v>3209</v>
      </c>
      <c r="E872" s="5" t="s">
        <v>3206</v>
      </c>
      <c r="F872" s="6" t="s">
        <v>27</v>
      </c>
      <c r="G872" s="7" t="s">
        <v>140</v>
      </c>
      <c r="H872" s="8" t="s">
        <v>425</v>
      </c>
      <c r="I872" s="9" t="s">
        <v>19</v>
      </c>
      <c r="J872" s="10" t="s">
        <v>3188</v>
      </c>
      <c r="K872" s="11" t="s">
        <v>3188</v>
      </c>
      <c r="L872" s="12" t="s">
        <v>104</v>
      </c>
      <c r="M872" s="13" t="s">
        <v>22</v>
      </c>
    </row>
    <row r="873" spans="1:13" hidden="1" x14ac:dyDescent="0.25">
      <c r="A873" s="1" t="s">
        <v>3223</v>
      </c>
      <c r="B873" s="2" t="s">
        <v>3224</v>
      </c>
      <c r="C873" s="3">
        <v>43622.445162037002</v>
      </c>
      <c r="D873" s="4" t="s">
        <v>3225</v>
      </c>
      <c r="E873" s="5" t="s">
        <v>121</v>
      </c>
      <c r="F873" s="6" t="s">
        <v>17</v>
      </c>
      <c r="G873" s="7" t="s">
        <v>99</v>
      </c>
      <c r="H873" s="8" t="s">
        <v>19</v>
      </c>
      <c r="I873" s="9" t="s">
        <v>19</v>
      </c>
      <c r="J873" s="10" t="s">
        <v>3222</v>
      </c>
      <c r="K873" s="11" t="s">
        <v>3222</v>
      </c>
      <c r="L873" s="12" t="s">
        <v>38</v>
      </c>
      <c r="M873" s="13" t="s">
        <v>22</v>
      </c>
    </row>
    <row r="874" spans="1:13" hidden="1" x14ac:dyDescent="0.25">
      <c r="A874" s="1" t="s">
        <v>3230</v>
      </c>
      <c r="B874" s="2" t="s">
        <v>3231</v>
      </c>
      <c r="C874" s="3">
        <v>43957.3678587963</v>
      </c>
      <c r="D874" s="4" t="s">
        <v>3232</v>
      </c>
      <c r="E874" s="5" t="s">
        <v>3233</v>
      </c>
      <c r="F874" s="6" t="s">
        <v>17</v>
      </c>
      <c r="G874" s="7" t="s">
        <v>89</v>
      </c>
      <c r="H874" s="8" t="s">
        <v>19</v>
      </c>
      <c r="I874" s="9" t="s">
        <v>19</v>
      </c>
      <c r="J874" s="10" t="s">
        <v>3222</v>
      </c>
      <c r="K874" s="11" t="s">
        <v>3222</v>
      </c>
      <c r="L874" s="12" t="s">
        <v>38</v>
      </c>
      <c r="M874" s="13" t="s">
        <v>105</v>
      </c>
    </row>
    <row r="875" spans="1:13" hidden="1" x14ac:dyDescent="0.25">
      <c r="A875" s="1" t="s">
        <v>3234</v>
      </c>
      <c r="B875" s="2" t="s">
        <v>3235</v>
      </c>
      <c r="C875" s="3">
        <v>43749.408854166701</v>
      </c>
      <c r="D875" s="4" t="s">
        <v>3236</v>
      </c>
      <c r="E875" s="5" t="s">
        <v>3237</v>
      </c>
      <c r="F875" s="6" t="s">
        <v>27</v>
      </c>
      <c r="G875" s="7" t="s">
        <v>89</v>
      </c>
      <c r="H875" s="8" t="s">
        <v>19</v>
      </c>
      <c r="I875" s="9" t="s">
        <v>19</v>
      </c>
      <c r="J875" s="10" t="s">
        <v>3222</v>
      </c>
      <c r="K875" s="11" t="s">
        <v>3222</v>
      </c>
      <c r="L875" s="12" t="s">
        <v>38</v>
      </c>
      <c r="M875" s="13" t="s">
        <v>22</v>
      </c>
    </row>
    <row r="876" spans="1:13" hidden="1" x14ac:dyDescent="0.25">
      <c r="A876" s="1" t="s">
        <v>3238</v>
      </c>
      <c r="B876" s="2" t="s">
        <v>3239</v>
      </c>
      <c r="C876" s="3">
        <v>44064.379814814798</v>
      </c>
      <c r="D876" s="4" t="s">
        <v>3240</v>
      </c>
      <c r="E876" s="5" t="s">
        <v>88</v>
      </c>
      <c r="F876" s="6" t="s">
        <v>17</v>
      </c>
      <c r="G876" s="7" t="s">
        <v>89</v>
      </c>
      <c r="H876" s="8" t="s">
        <v>19</v>
      </c>
      <c r="I876" s="9" t="s">
        <v>19</v>
      </c>
      <c r="J876" s="10" t="s">
        <v>3222</v>
      </c>
      <c r="K876" s="11" t="s">
        <v>3222</v>
      </c>
      <c r="L876" s="12" t="s">
        <v>30</v>
      </c>
      <c r="M876" s="13" t="s">
        <v>22</v>
      </c>
    </row>
    <row r="877" spans="1:13" hidden="1" x14ac:dyDescent="0.25">
      <c r="A877" s="1" t="s">
        <v>3241</v>
      </c>
      <c r="B877" s="2" t="s">
        <v>3242</v>
      </c>
      <c r="C877" s="3">
        <v>44022.548159722202</v>
      </c>
      <c r="D877" s="4" t="s">
        <v>3243</v>
      </c>
      <c r="E877" s="5" t="s">
        <v>3244</v>
      </c>
      <c r="F877" s="6" t="s">
        <v>17</v>
      </c>
      <c r="G877" s="7" t="s">
        <v>140</v>
      </c>
      <c r="H877" s="8" t="s">
        <v>294</v>
      </c>
      <c r="I877" s="9" t="s">
        <v>19</v>
      </c>
      <c r="J877" s="10" t="s">
        <v>3245</v>
      </c>
      <c r="K877" s="11" t="s">
        <v>1172</v>
      </c>
      <c r="L877" s="12" t="s">
        <v>21</v>
      </c>
      <c r="M877" s="13" t="s">
        <v>22</v>
      </c>
    </row>
    <row r="878" spans="1:13" hidden="1" x14ac:dyDescent="0.25">
      <c r="A878" s="1" t="s">
        <v>3246</v>
      </c>
      <c r="B878" s="2" t="s">
        <v>3247</v>
      </c>
      <c r="C878" s="3">
        <v>43941.512060185203</v>
      </c>
      <c r="D878" s="4" t="s">
        <v>3248</v>
      </c>
      <c r="E878" s="5" t="s">
        <v>647</v>
      </c>
      <c r="F878" s="6" t="s">
        <v>17</v>
      </c>
      <c r="G878" s="7" t="s">
        <v>89</v>
      </c>
      <c r="H878" s="8" t="s">
        <v>19</v>
      </c>
      <c r="I878" s="9" t="s">
        <v>19</v>
      </c>
      <c r="J878" s="10" t="s">
        <v>3249</v>
      </c>
      <c r="K878" s="11" t="s">
        <v>3249</v>
      </c>
      <c r="L878" s="12" t="s">
        <v>38</v>
      </c>
      <c r="M878" s="13" t="s">
        <v>22</v>
      </c>
    </row>
    <row r="879" spans="1:13" hidden="1" x14ac:dyDescent="0.25">
      <c r="A879" s="1" t="s">
        <v>3250</v>
      </c>
      <c r="B879" s="2" t="s">
        <v>3251</v>
      </c>
      <c r="C879" s="3">
        <v>43969.386967592603</v>
      </c>
      <c r="D879" s="4" t="s">
        <v>3252</v>
      </c>
      <c r="E879" s="5" t="s">
        <v>3253</v>
      </c>
      <c r="F879" s="6" t="s">
        <v>17</v>
      </c>
      <c r="G879" s="7" t="s">
        <v>140</v>
      </c>
      <c r="H879" s="8" t="s">
        <v>420</v>
      </c>
      <c r="I879" s="9" t="s">
        <v>19</v>
      </c>
      <c r="J879" s="10" t="s">
        <v>3249</v>
      </c>
      <c r="K879" s="11" t="s">
        <v>3249</v>
      </c>
      <c r="L879" s="12" t="s">
        <v>38</v>
      </c>
      <c r="M879" s="13" t="s">
        <v>22</v>
      </c>
    </row>
    <row r="880" spans="1:13" hidden="1" x14ac:dyDescent="0.25">
      <c r="A880" s="1" t="s">
        <v>3254</v>
      </c>
      <c r="B880" s="2" t="s">
        <v>3255</v>
      </c>
      <c r="C880" s="3">
        <v>44022.548159722202</v>
      </c>
      <c r="D880" s="4" t="s">
        <v>3256</v>
      </c>
      <c r="E880" s="5" t="s">
        <v>1701</v>
      </c>
      <c r="F880" s="6" t="s">
        <v>17</v>
      </c>
      <c r="G880" s="7" t="s">
        <v>140</v>
      </c>
      <c r="H880" s="8" t="s">
        <v>141</v>
      </c>
      <c r="I880" s="9" t="s">
        <v>19</v>
      </c>
      <c r="J880" s="10" t="s">
        <v>3249</v>
      </c>
      <c r="K880" s="11" t="s">
        <v>3249</v>
      </c>
      <c r="L880" s="12" t="s">
        <v>38</v>
      </c>
      <c r="M880" s="13" t="s">
        <v>22</v>
      </c>
    </row>
    <row r="881" spans="1:13" hidden="1" x14ac:dyDescent="0.25">
      <c r="A881" s="1" t="s">
        <v>3257</v>
      </c>
      <c r="B881" s="2" t="s">
        <v>3258</v>
      </c>
      <c r="C881" s="3">
        <v>43937.706701388903</v>
      </c>
      <c r="D881" s="4" t="s">
        <v>3259</v>
      </c>
      <c r="E881" s="5" t="s">
        <v>284</v>
      </c>
      <c r="F881" s="6" t="s">
        <v>17</v>
      </c>
      <c r="G881" s="7" t="s">
        <v>285</v>
      </c>
      <c r="H881" s="8" t="s">
        <v>19</v>
      </c>
      <c r="I881" s="9" t="s">
        <v>19</v>
      </c>
      <c r="J881" s="10" t="s">
        <v>3249</v>
      </c>
      <c r="K881" s="11" t="s">
        <v>3249</v>
      </c>
      <c r="L881" s="12" t="s">
        <v>38</v>
      </c>
      <c r="M881" s="13" t="s">
        <v>22</v>
      </c>
    </row>
    <row r="882" spans="1:13" x14ac:dyDescent="0.25">
      <c r="A882" s="1" t="s">
        <v>3276</v>
      </c>
      <c r="B882" s="2" t="s">
        <v>3277</v>
      </c>
      <c r="C882" s="3">
        <v>43969.387129629598</v>
      </c>
      <c r="D882" s="4" t="s">
        <v>3278</v>
      </c>
      <c r="E882" s="5" t="s">
        <v>3279</v>
      </c>
      <c r="F882" s="6" t="s">
        <v>27</v>
      </c>
      <c r="G882" s="7" t="s">
        <v>19</v>
      </c>
      <c r="H882" s="8" t="s">
        <v>19</v>
      </c>
      <c r="I882" s="9" t="s">
        <v>28</v>
      </c>
      <c r="J882" s="10" t="s">
        <v>3249</v>
      </c>
      <c r="K882" s="11" t="s">
        <v>3249</v>
      </c>
      <c r="L882" s="12" t="s">
        <v>38</v>
      </c>
      <c r="M882" s="13" t="s">
        <v>22</v>
      </c>
    </row>
    <row r="883" spans="1:13" hidden="1" x14ac:dyDescent="0.25">
      <c r="A883" s="1" t="s">
        <v>3260</v>
      </c>
      <c r="B883" s="2" t="s">
        <v>3261</v>
      </c>
      <c r="C883" s="3">
        <v>43942.621400463002</v>
      </c>
      <c r="D883" s="4" t="s">
        <v>3262</v>
      </c>
      <c r="E883" s="5" t="s">
        <v>289</v>
      </c>
      <c r="F883" s="6" t="s">
        <v>17</v>
      </c>
      <c r="G883" s="7" t="s">
        <v>155</v>
      </c>
      <c r="H883" s="8" t="s">
        <v>19</v>
      </c>
      <c r="I883" s="9" t="s">
        <v>19</v>
      </c>
      <c r="J883" s="10" t="s">
        <v>3249</v>
      </c>
      <c r="K883" s="11" t="s">
        <v>3249</v>
      </c>
      <c r="L883" s="12" t="s">
        <v>38</v>
      </c>
      <c r="M883" s="13" t="s">
        <v>22</v>
      </c>
    </row>
    <row r="884" spans="1:13" x14ac:dyDescent="0.25">
      <c r="A884" s="1" t="s">
        <v>3283</v>
      </c>
      <c r="B884" s="2" t="s">
        <v>3284</v>
      </c>
      <c r="C884" s="3">
        <v>43969.387129629598</v>
      </c>
      <c r="D884" s="4" t="s">
        <v>3285</v>
      </c>
      <c r="E884" s="5" t="s">
        <v>3286</v>
      </c>
      <c r="F884" s="6" t="s">
        <v>27</v>
      </c>
      <c r="G884" s="7" t="s">
        <v>19</v>
      </c>
      <c r="H884" s="8" t="s">
        <v>19</v>
      </c>
      <c r="I884" s="9" t="s">
        <v>28</v>
      </c>
      <c r="J884" s="10" t="s">
        <v>3249</v>
      </c>
      <c r="K884" s="11" t="s">
        <v>3249</v>
      </c>
      <c r="L884" s="12" t="s">
        <v>38</v>
      </c>
      <c r="M884" s="13" t="s">
        <v>22</v>
      </c>
    </row>
    <row r="885" spans="1:13" x14ac:dyDescent="0.25">
      <c r="A885" s="1" t="s">
        <v>3287</v>
      </c>
      <c r="B885" s="2" t="s">
        <v>3288</v>
      </c>
      <c r="C885" s="3">
        <v>43969.387129629598</v>
      </c>
      <c r="D885" s="4" t="s">
        <v>3289</v>
      </c>
      <c r="E885" s="5" t="s">
        <v>3290</v>
      </c>
      <c r="F885" s="6" t="s">
        <v>27</v>
      </c>
      <c r="G885" s="7" t="s">
        <v>19</v>
      </c>
      <c r="H885" s="8" t="s">
        <v>19</v>
      </c>
      <c r="I885" s="9" t="s">
        <v>28</v>
      </c>
      <c r="J885" s="10" t="s">
        <v>3249</v>
      </c>
      <c r="K885" s="11" t="s">
        <v>3249</v>
      </c>
      <c r="L885" s="12" t="s">
        <v>38</v>
      </c>
      <c r="M885" s="13" t="s">
        <v>22</v>
      </c>
    </row>
    <row r="886" spans="1:13" hidden="1" x14ac:dyDescent="0.25">
      <c r="A886" s="1" t="s">
        <v>3263</v>
      </c>
      <c r="B886" s="2" t="s">
        <v>3264</v>
      </c>
      <c r="C886" s="3">
        <v>43969.386712963002</v>
      </c>
      <c r="D886" s="4" t="s">
        <v>3265</v>
      </c>
      <c r="E886" s="5" t="s">
        <v>150</v>
      </c>
      <c r="F886" s="6" t="s">
        <v>17</v>
      </c>
      <c r="G886" s="7" t="s">
        <v>43</v>
      </c>
      <c r="H886" s="8" t="s">
        <v>51</v>
      </c>
      <c r="I886" s="9" t="s">
        <v>19</v>
      </c>
      <c r="J886" s="10" t="s">
        <v>3249</v>
      </c>
      <c r="K886" s="11" t="s">
        <v>3249</v>
      </c>
      <c r="L886" s="12" t="s">
        <v>38</v>
      </c>
      <c r="M886" s="13" t="s">
        <v>22</v>
      </c>
    </row>
    <row r="887" spans="1:13" hidden="1" x14ac:dyDescent="0.25">
      <c r="A887" s="1" t="s">
        <v>3266</v>
      </c>
      <c r="B887" s="2" t="s">
        <v>3267</v>
      </c>
      <c r="C887" s="3">
        <v>43969.386712963002</v>
      </c>
      <c r="D887" s="4" t="s">
        <v>3268</v>
      </c>
      <c r="E887" s="5" t="s">
        <v>2621</v>
      </c>
      <c r="F887" s="6" t="s">
        <v>17</v>
      </c>
      <c r="G887" s="7" t="s">
        <v>43</v>
      </c>
      <c r="H887" s="8" t="s">
        <v>51</v>
      </c>
      <c r="I887" s="9" t="s">
        <v>19</v>
      </c>
      <c r="J887" s="10" t="s">
        <v>3249</v>
      </c>
      <c r="K887" s="11" t="s">
        <v>3249</v>
      </c>
      <c r="L887" s="12" t="s">
        <v>38</v>
      </c>
      <c r="M887" s="13" t="s">
        <v>22</v>
      </c>
    </row>
    <row r="888" spans="1:13" hidden="1" x14ac:dyDescent="0.25">
      <c r="A888" s="1" t="s">
        <v>3269</v>
      </c>
      <c r="B888" s="2" t="s">
        <v>3270</v>
      </c>
      <c r="C888" s="3">
        <v>43942.621400463002</v>
      </c>
      <c r="D888" s="4" t="s">
        <v>3271</v>
      </c>
      <c r="E888" s="5" t="s">
        <v>317</v>
      </c>
      <c r="F888" s="6" t="s">
        <v>17</v>
      </c>
      <c r="G888" s="7" t="s">
        <v>155</v>
      </c>
      <c r="H888" s="8" t="s">
        <v>19</v>
      </c>
      <c r="I888" s="9" t="s">
        <v>19</v>
      </c>
      <c r="J888" s="10" t="s">
        <v>3249</v>
      </c>
      <c r="K888" s="11" t="s">
        <v>3249</v>
      </c>
      <c r="L888" s="12" t="s">
        <v>38</v>
      </c>
      <c r="M888" s="13" t="s">
        <v>22</v>
      </c>
    </row>
    <row r="889" spans="1:13" hidden="1" x14ac:dyDescent="0.25">
      <c r="A889" s="1" t="s">
        <v>3272</v>
      </c>
      <c r="B889" s="2" t="s">
        <v>3273</v>
      </c>
      <c r="C889" s="3">
        <v>43949.478564814803</v>
      </c>
      <c r="D889" s="4" t="s">
        <v>3274</v>
      </c>
      <c r="E889" s="5" t="s">
        <v>3275</v>
      </c>
      <c r="F889" s="6" t="s">
        <v>17</v>
      </c>
      <c r="G889" s="7" t="s">
        <v>43</v>
      </c>
      <c r="H889" s="8" t="s">
        <v>51</v>
      </c>
      <c r="I889" s="9" t="s">
        <v>19</v>
      </c>
      <c r="J889" s="10" t="s">
        <v>3249</v>
      </c>
      <c r="K889" s="11" t="s">
        <v>3249</v>
      </c>
      <c r="L889" s="12" t="s">
        <v>38</v>
      </c>
      <c r="M889" s="13" t="s">
        <v>105</v>
      </c>
    </row>
    <row r="890" spans="1:13" hidden="1" x14ac:dyDescent="0.25">
      <c r="A890" s="1" t="s">
        <v>3280</v>
      </c>
      <c r="B890" s="2" t="s">
        <v>3281</v>
      </c>
      <c r="C890" s="3">
        <v>43937.706701388903</v>
      </c>
      <c r="D890" s="4" t="s">
        <v>3282</v>
      </c>
      <c r="E890" s="5" t="s">
        <v>567</v>
      </c>
      <c r="F890" s="6" t="s">
        <v>17</v>
      </c>
      <c r="G890" s="7" t="s">
        <v>285</v>
      </c>
      <c r="H890" s="8" t="s">
        <v>19</v>
      </c>
      <c r="I890" s="9" t="s">
        <v>19</v>
      </c>
      <c r="J890" s="10" t="s">
        <v>3249</v>
      </c>
      <c r="K890" s="11" t="s">
        <v>3249</v>
      </c>
      <c r="L890" s="12" t="s">
        <v>38</v>
      </c>
      <c r="M890" s="13" t="s">
        <v>22</v>
      </c>
    </row>
    <row r="891" spans="1:13" hidden="1" x14ac:dyDescent="0.25">
      <c r="A891" s="1" t="s">
        <v>3291</v>
      </c>
      <c r="B891" s="2" t="s">
        <v>3292</v>
      </c>
      <c r="C891" s="3">
        <v>43966.494942129597</v>
      </c>
      <c r="D891" s="4" t="s">
        <v>3293</v>
      </c>
      <c r="E891" s="5" t="s">
        <v>3294</v>
      </c>
      <c r="F891" s="6" t="s">
        <v>17</v>
      </c>
      <c r="G891" s="7" t="s">
        <v>110</v>
      </c>
      <c r="H891" s="8" t="s">
        <v>19</v>
      </c>
      <c r="I891" s="9" t="s">
        <v>19</v>
      </c>
      <c r="J891" s="10" t="s">
        <v>3249</v>
      </c>
      <c r="K891" s="11" t="s">
        <v>3249</v>
      </c>
      <c r="L891" s="12" t="s">
        <v>654</v>
      </c>
      <c r="M891" s="13" t="s">
        <v>22</v>
      </c>
    </row>
    <row r="892" spans="1:13" hidden="1" x14ac:dyDescent="0.25">
      <c r="A892" s="1" t="s">
        <v>3295</v>
      </c>
      <c r="B892" s="2" t="s">
        <v>3296</v>
      </c>
      <c r="C892" s="3">
        <v>43966.494942129597</v>
      </c>
      <c r="D892" s="4" t="s">
        <v>3297</v>
      </c>
      <c r="E892" s="5" t="s">
        <v>3298</v>
      </c>
      <c r="F892" s="6" t="s">
        <v>527</v>
      </c>
      <c r="G892" s="7" t="s">
        <v>253</v>
      </c>
      <c r="H892" s="8" t="s">
        <v>19</v>
      </c>
      <c r="I892" s="9" t="s">
        <v>19</v>
      </c>
      <c r="J892" s="10" t="s">
        <v>3249</v>
      </c>
      <c r="K892" s="11" t="s">
        <v>3249</v>
      </c>
      <c r="L892" s="12" t="s">
        <v>30</v>
      </c>
      <c r="M892" s="13" t="s">
        <v>22</v>
      </c>
    </row>
    <row r="893" spans="1:13" hidden="1" x14ac:dyDescent="0.25">
      <c r="A893" s="1" t="s">
        <v>3299</v>
      </c>
      <c r="B893" s="2" t="s">
        <v>3300</v>
      </c>
      <c r="C893" s="3">
        <v>43966.494942129597</v>
      </c>
      <c r="D893" s="4" t="s">
        <v>3301</v>
      </c>
      <c r="E893" s="5" t="s">
        <v>3302</v>
      </c>
      <c r="F893" s="6" t="s">
        <v>116</v>
      </c>
      <c r="G893" s="7" t="s">
        <v>110</v>
      </c>
      <c r="H893" s="8" t="s">
        <v>19</v>
      </c>
      <c r="I893" s="9" t="s">
        <v>19</v>
      </c>
      <c r="J893" s="10" t="s">
        <v>3249</v>
      </c>
      <c r="K893" s="11" t="s">
        <v>3249</v>
      </c>
      <c r="L893" s="12" t="s">
        <v>46</v>
      </c>
      <c r="M893" s="13" t="s">
        <v>22</v>
      </c>
    </row>
    <row r="894" spans="1:13" hidden="1" x14ac:dyDescent="0.25">
      <c r="A894" s="1" t="s">
        <v>3303</v>
      </c>
      <c r="B894" s="2" t="s">
        <v>3304</v>
      </c>
      <c r="C894" s="3">
        <v>43886.5839583333</v>
      </c>
      <c r="D894" s="4" t="s">
        <v>3305</v>
      </c>
      <c r="E894" s="5" t="s">
        <v>3306</v>
      </c>
      <c r="F894" s="6" t="s">
        <v>19</v>
      </c>
      <c r="G894" s="7" t="s">
        <v>155</v>
      </c>
      <c r="H894" s="8" t="s">
        <v>19</v>
      </c>
      <c r="I894" s="9" t="s">
        <v>19</v>
      </c>
      <c r="J894" s="10" t="s">
        <v>3249</v>
      </c>
      <c r="K894" s="11" t="s">
        <v>3249</v>
      </c>
      <c r="L894" s="12" t="s">
        <v>46</v>
      </c>
      <c r="M894" s="13" t="s">
        <v>173</v>
      </c>
    </row>
    <row r="895" spans="1:13" hidden="1" x14ac:dyDescent="0.25">
      <c r="A895" s="1" t="s">
        <v>3307</v>
      </c>
      <c r="B895" s="2" t="s">
        <v>3308</v>
      </c>
      <c r="C895" s="3">
        <v>43902.475949074098</v>
      </c>
      <c r="D895" s="4" t="s">
        <v>3309</v>
      </c>
      <c r="E895" s="5" t="s">
        <v>3310</v>
      </c>
      <c r="F895" s="6" t="s">
        <v>116</v>
      </c>
      <c r="G895" s="7" t="s">
        <v>285</v>
      </c>
      <c r="H895" s="8" t="s">
        <v>19</v>
      </c>
      <c r="I895" s="9" t="s">
        <v>19</v>
      </c>
      <c r="J895" s="10" t="s">
        <v>3249</v>
      </c>
      <c r="K895" s="11" t="s">
        <v>3249</v>
      </c>
      <c r="L895" s="12" t="s">
        <v>46</v>
      </c>
      <c r="M895" s="13" t="s">
        <v>173</v>
      </c>
    </row>
    <row r="896" spans="1:13" hidden="1" x14ac:dyDescent="0.25">
      <c r="A896" s="1" t="s">
        <v>3311</v>
      </c>
      <c r="B896" s="2" t="s">
        <v>3312</v>
      </c>
      <c r="C896" s="3">
        <v>43917.550729166702</v>
      </c>
      <c r="D896" s="4" t="s">
        <v>3313</v>
      </c>
      <c r="E896" s="5" t="s">
        <v>3314</v>
      </c>
      <c r="F896" s="6" t="s">
        <v>116</v>
      </c>
      <c r="G896" s="7" t="s">
        <v>43</v>
      </c>
      <c r="H896" s="8" t="s">
        <v>51</v>
      </c>
      <c r="I896" s="9" t="s">
        <v>19</v>
      </c>
      <c r="J896" s="10" t="s">
        <v>3249</v>
      </c>
      <c r="K896" s="11" t="s">
        <v>3249</v>
      </c>
      <c r="L896" s="12" t="s">
        <v>30</v>
      </c>
      <c r="M896" s="13" t="s">
        <v>22</v>
      </c>
    </row>
    <row r="897" spans="1:13" hidden="1" x14ac:dyDescent="0.25">
      <c r="A897" s="1" t="s">
        <v>3315</v>
      </c>
      <c r="B897" s="2" t="s">
        <v>3316</v>
      </c>
      <c r="C897" s="3">
        <v>44026.735775462999</v>
      </c>
      <c r="D897" s="4" t="s">
        <v>3317</v>
      </c>
      <c r="E897" s="5" t="s">
        <v>647</v>
      </c>
      <c r="F897" s="6" t="s">
        <v>116</v>
      </c>
      <c r="G897" s="7" t="s">
        <v>89</v>
      </c>
      <c r="H897" s="8" t="s">
        <v>19</v>
      </c>
      <c r="I897" s="9" t="s">
        <v>19</v>
      </c>
      <c r="J897" s="10" t="s">
        <v>3249</v>
      </c>
      <c r="K897" s="11" t="s">
        <v>3249</v>
      </c>
      <c r="L897" s="12" t="s">
        <v>46</v>
      </c>
      <c r="M897" s="13" t="s">
        <v>173</v>
      </c>
    </row>
    <row r="898" spans="1:13" hidden="1" x14ac:dyDescent="0.25">
      <c r="A898" s="1" t="s">
        <v>3318</v>
      </c>
      <c r="B898" s="2" t="s">
        <v>3319</v>
      </c>
      <c r="C898" s="3">
        <v>44067.426319444399</v>
      </c>
      <c r="D898" s="4" t="s">
        <v>3320</v>
      </c>
      <c r="E898" s="5" t="s">
        <v>289</v>
      </c>
      <c r="F898" s="6" t="s">
        <v>17</v>
      </c>
      <c r="G898" s="7" t="s">
        <v>155</v>
      </c>
      <c r="H898" s="8" t="s">
        <v>19</v>
      </c>
      <c r="I898" s="9" t="s">
        <v>19</v>
      </c>
      <c r="J898" s="10" t="s">
        <v>3321</v>
      </c>
      <c r="K898" s="11" t="s">
        <v>3321</v>
      </c>
      <c r="L898" s="12" t="s">
        <v>30</v>
      </c>
      <c r="M898" s="13" t="s">
        <v>22</v>
      </c>
    </row>
    <row r="899" spans="1:13" hidden="1" x14ac:dyDescent="0.25">
      <c r="A899" s="1" t="s">
        <v>3322</v>
      </c>
      <c r="B899" s="2" t="s">
        <v>3323</v>
      </c>
      <c r="C899" s="3">
        <v>44067.426620370403</v>
      </c>
      <c r="D899" s="4" t="s">
        <v>3324</v>
      </c>
      <c r="E899" s="5" t="s">
        <v>3306</v>
      </c>
      <c r="F899" s="6" t="s">
        <v>116</v>
      </c>
      <c r="G899" s="7" t="s">
        <v>155</v>
      </c>
      <c r="H899" s="8" t="s">
        <v>19</v>
      </c>
      <c r="I899" s="9" t="s">
        <v>19</v>
      </c>
      <c r="J899" s="10" t="s">
        <v>3321</v>
      </c>
      <c r="K899" s="11" t="s">
        <v>3321</v>
      </c>
      <c r="L899" s="12" t="s">
        <v>30</v>
      </c>
      <c r="M899" s="13" t="s">
        <v>22</v>
      </c>
    </row>
    <row r="900" spans="1:13" hidden="1" x14ac:dyDescent="0.25">
      <c r="A900" s="1" t="s">
        <v>3325</v>
      </c>
      <c r="B900" s="2" t="s">
        <v>3326</v>
      </c>
      <c r="C900" s="3">
        <v>43586.499629629601</v>
      </c>
      <c r="D900" s="4" t="s">
        <v>3327</v>
      </c>
      <c r="E900" s="5" t="s">
        <v>3328</v>
      </c>
      <c r="F900" s="6" t="s">
        <v>17</v>
      </c>
      <c r="G900" s="7" t="s">
        <v>99</v>
      </c>
      <c r="H900" s="8" t="s">
        <v>19</v>
      </c>
      <c r="I900" s="9" t="s">
        <v>19</v>
      </c>
      <c r="J900" s="10" t="s">
        <v>1607</v>
      </c>
      <c r="K900" s="11" t="s">
        <v>1607</v>
      </c>
      <c r="L900" s="12" t="s">
        <v>38</v>
      </c>
      <c r="M900" s="13" t="s">
        <v>22</v>
      </c>
    </row>
    <row r="901" spans="1:13" hidden="1" x14ac:dyDescent="0.25">
      <c r="A901" s="1" t="s">
        <v>3329</v>
      </c>
      <c r="B901" s="2" t="s">
        <v>3330</v>
      </c>
      <c r="C901" s="3">
        <v>43657.610405092601</v>
      </c>
      <c r="D901" s="4" t="s">
        <v>3331</v>
      </c>
      <c r="E901" s="5" t="s">
        <v>3332</v>
      </c>
      <c r="F901" s="6" t="s">
        <v>17</v>
      </c>
      <c r="G901" s="7" t="s">
        <v>235</v>
      </c>
      <c r="H901" s="8" t="s">
        <v>19</v>
      </c>
      <c r="I901" s="9" t="s">
        <v>19</v>
      </c>
      <c r="J901" s="10" t="s">
        <v>1607</v>
      </c>
      <c r="K901" s="11" t="s">
        <v>1607</v>
      </c>
      <c r="L901" s="12" t="s">
        <v>38</v>
      </c>
      <c r="M901" s="13" t="s">
        <v>22</v>
      </c>
    </row>
    <row r="902" spans="1:13" x14ac:dyDescent="0.25">
      <c r="A902" s="1" t="s">
        <v>3352</v>
      </c>
      <c r="B902" s="2" t="s">
        <v>3353</v>
      </c>
      <c r="C902" s="3">
        <v>43584.506539351903</v>
      </c>
      <c r="D902" s="4" t="s">
        <v>3354</v>
      </c>
      <c r="E902" s="5" t="s">
        <v>3355</v>
      </c>
      <c r="F902" s="6" t="s">
        <v>27</v>
      </c>
      <c r="G902" s="7" t="s">
        <v>19</v>
      </c>
      <c r="H902" s="8" t="s">
        <v>19</v>
      </c>
      <c r="I902" s="9" t="s">
        <v>28</v>
      </c>
      <c r="J902" s="10" t="s">
        <v>3351</v>
      </c>
      <c r="K902" s="11" t="s">
        <v>3351</v>
      </c>
      <c r="L902" s="12" t="s">
        <v>21</v>
      </c>
      <c r="M902" s="13" t="s">
        <v>22</v>
      </c>
    </row>
    <row r="903" spans="1:13" hidden="1" x14ac:dyDescent="0.25">
      <c r="A903" s="1" t="s">
        <v>3333</v>
      </c>
      <c r="B903" s="2" t="s">
        <v>3334</v>
      </c>
      <c r="C903" s="3">
        <v>43586.499629629601</v>
      </c>
      <c r="D903" s="4" t="s">
        <v>3335</v>
      </c>
      <c r="E903" s="5" t="s">
        <v>3336</v>
      </c>
      <c r="F903" s="6" t="s">
        <v>17</v>
      </c>
      <c r="G903" s="7" t="s">
        <v>99</v>
      </c>
      <c r="H903" s="8" t="s">
        <v>19</v>
      </c>
      <c r="I903" s="9" t="s">
        <v>19</v>
      </c>
      <c r="J903" s="10" t="s">
        <v>1607</v>
      </c>
      <c r="K903" s="11" t="s">
        <v>1607</v>
      </c>
      <c r="L903" s="12" t="s">
        <v>38</v>
      </c>
      <c r="M903" s="13" t="s">
        <v>22</v>
      </c>
    </row>
    <row r="904" spans="1:13" x14ac:dyDescent="0.25">
      <c r="A904" s="1" t="s">
        <v>3359</v>
      </c>
      <c r="B904" s="2" t="s">
        <v>3360</v>
      </c>
      <c r="C904" s="3">
        <v>43584.506539351903</v>
      </c>
      <c r="D904" s="4" t="s">
        <v>3361</v>
      </c>
      <c r="E904" s="5" t="s">
        <v>3362</v>
      </c>
      <c r="F904" s="6" t="s">
        <v>27</v>
      </c>
      <c r="G904" s="7" t="s">
        <v>19</v>
      </c>
      <c r="H904" s="8" t="s">
        <v>19</v>
      </c>
      <c r="I904" s="9" t="s">
        <v>80</v>
      </c>
      <c r="J904" s="10" t="s">
        <v>3351</v>
      </c>
      <c r="K904" s="11" t="s">
        <v>3351</v>
      </c>
      <c r="L904" s="12" t="s">
        <v>21</v>
      </c>
      <c r="M904" s="13" t="s">
        <v>22</v>
      </c>
    </row>
    <row r="905" spans="1:13" hidden="1" x14ac:dyDescent="0.25">
      <c r="A905" s="1" t="s">
        <v>3337</v>
      </c>
      <c r="B905" s="2" t="s">
        <v>3338</v>
      </c>
      <c r="C905" s="3">
        <v>43586.499583333301</v>
      </c>
      <c r="D905" s="4" t="s">
        <v>3339</v>
      </c>
      <c r="E905" s="5" t="s">
        <v>2658</v>
      </c>
      <c r="F905" s="6" t="s">
        <v>17</v>
      </c>
      <c r="G905" s="7" t="s">
        <v>140</v>
      </c>
      <c r="H905" s="8" t="s">
        <v>141</v>
      </c>
      <c r="I905" s="9" t="s">
        <v>19</v>
      </c>
      <c r="J905" s="10" t="s">
        <v>1607</v>
      </c>
      <c r="K905" s="11" t="s">
        <v>1607</v>
      </c>
      <c r="L905" s="12" t="s">
        <v>38</v>
      </c>
      <c r="M905" s="13" t="s">
        <v>22</v>
      </c>
    </row>
    <row r="906" spans="1:13" hidden="1" x14ac:dyDescent="0.25">
      <c r="A906" s="1" t="s">
        <v>3340</v>
      </c>
      <c r="B906" s="2" t="s">
        <v>3341</v>
      </c>
      <c r="C906" s="3">
        <v>43584.506481481498</v>
      </c>
      <c r="D906" s="4" t="s">
        <v>3342</v>
      </c>
      <c r="E906" s="5" t="s">
        <v>3343</v>
      </c>
      <c r="F906" s="6" t="s">
        <v>17</v>
      </c>
      <c r="G906" s="7" t="s">
        <v>140</v>
      </c>
      <c r="H906" s="8" t="s">
        <v>294</v>
      </c>
      <c r="I906" s="9" t="s">
        <v>19</v>
      </c>
      <c r="J906" s="10" t="s">
        <v>1607</v>
      </c>
      <c r="K906" s="11" t="s">
        <v>1607</v>
      </c>
      <c r="L906" s="12" t="s">
        <v>38</v>
      </c>
      <c r="M906" s="13" t="s">
        <v>22</v>
      </c>
    </row>
    <row r="907" spans="1:13" hidden="1" x14ac:dyDescent="0.25">
      <c r="A907" s="1" t="s">
        <v>3348</v>
      </c>
      <c r="B907" s="2" t="s">
        <v>3349</v>
      </c>
      <c r="C907" s="3">
        <v>44069.648414351897</v>
      </c>
      <c r="D907" s="4" t="s">
        <v>3350</v>
      </c>
      <c r="E907" s="5" t="s">
        <v>88</v>
      </c>
      <c r="F907" s="6" t="s">
        <v>17</v>
      </c>
      <c r="G907" s="7" t="s">
        <v>89</v>
      </c>
      <c r="H907" s="8" t="s">
        <v>19</v>
      </c>
      <c r="I907" s="9" t="s">
        <v>19</v>
      </c>
      <c r="J907" s="10" t="s">
        <v>3351</v>
      </c>
      <c r="K907" s="11" t="s">
        <v>3351</v>
      </c>
      <c r="L907" s="12" t="s">
        <v>21</v>
      </c>
      <c r="M907" s="13" t="s">
        <v>22</v>
      </c>
    </row>
    <row r="908" spans="1:13" hidden="1" x14ac:dyDescent="0.25">
      <c r="A908" s="1" t="s">
        <v>3356</v>
      </c>
      <c r="B908" s="2" t="s">
        <v>3357</v>
      </c>
      <c r="C908" s="3">
        <v>43985.5230324074</v>
      </c>
      <c r="D908" s="4" t="s">
        <v>3358</v>
      </c>
      <c r="E908" s="5" t="s">
        <v>609</v>
      </c>
      <c r="F908" s="6" t="s">
        <v>17</v>
      </c>
      <c r="G908" s="7" t="s">
        <v>43</v>
      </c>
      <c r="H908" s="8" t="s">
        <v>44</v>
      </c>
      <c r="I908" s="9" t="s">
        <v>19</v>
      </c>
      <c r="J908" s="10" t="s">
        <v>3351</v>
      </c>
      <c r="K908" s="11" t="s">
        <v>3351</v>
      </c>
      <c r="L908" s="12" t="s">
        <v>21</v>
      </c>
      <c r="M908" s="13" t="s">
        <v>105</v>
      </c>
    </row>
    <row r="909" spans="1:13" hidden="1" x14ac:dyDescent="0.25">
      <c r="A909" s="1" t="s">
        <v>3363</v>
      </c>
      <c r="B909" s="2" t="s">
        <v>3364</v>
      </c>
      <c r="C909" s="3">
        <v>44007.432615740698</v>
      </c>
      <c r="D909" s="4" t="s">
        <v>3365</v>
      </c>
      <c r="E909" s="5" t="s">
        <v>150</v>
      </c>
      <c r="F909" s="6" t="s">
        <v>17</v>
      </c>
      <c r="G909" s="7" t="s">
        <v>43</v>
      </c>
      <c r="H909" s="8" t="s">
        <v>51</v>
      </c>
      <c r="I909" s="9" t="s">
        <v>19</v>
      </c>
      <c r="J909" s="10" t="s">
        <v>3351</v>
      </c>
      <c r="K909" s="11" t="s">
        <v>3351</v>
      </c>
      <c r="L909" s="12" t="s">
        <v>21</v>
      </c>
      <c r="M909" s="13" t="s">
        <v>22</v>
      </c>
    </row>
    <row r="910" spans="1:13" hidden="1" x14ac:dyDescent="0.25">
      <c r="A910" s="1" t="s">
        <v>3366</v>
      </c>
      <c r="B910" s="2" t="s">
        <v>3367</v>
      </c>
      <c r="C910" s="3">
        <v>43584.506585648101</v>
      </c>
      <c r="D910" s="4" t="s">
        <v>3368</v>
      </c>
      <c r="E910" s="5" t="s">
        <v>109</v>
      </c>
      <c r="F910" s="6" t="s">
        <v>17</v>
      </c>
      <c r="G910" s="7" t="s">
        <v>110</v>
      </c>
      <c r="H910" s="8" t="s">
        <v>19</v>
      </c>
      <c r="I910" s="9" t="s">
        <v>19</v>
      </c>
      <c r="J910" s="10" t="s">
        <v>3351</v>
      </c>
      <c r="K910" s="11" t="s">
        <v>3351</v>
      </c>
      <c r="L910" s="12" t="s">
        <v>654</v>
      </c>
      <c r="M910" s="13" t="s">
        <v>22</v>
      </c>
    </row>
    <row r="911" spans="1:13" hidden="1" x14ac:dyDescent="0.25">
      <c r="A911" s="1" t="s">
        <v>3369</v>
      </c>
      <c r="B911" s="2" t="s">
        <v>3370</v>
      </c>
      <c r="C911" s="3">
        <v>44014.6383796296</v>
      </c>
      <c r="D911" s="4" t="s">
        <v>3371</v>
      </c>
      <c r="E911" s="5" t="s">
        <v>1916</v>
      </c>
      <c r="F911" s="6" t="s">
        <v>17</v>
      </c>
      <c r="G911" s="7" t="s">
        <v>43</v>
      </c>
      <c r="H911" s="8" t="s">
        <v>44</v>
      </c>
      <c r="I911" s="9" t="s">
        <v>19</v>
      </c>
      <c r="J911" s="10" t="s">
        <v>3351</v>
      </c>
      <c r="K911" s="11" t="s">
        <v>3351</v>
      </c>
      <c r="L911" s="12" t="s">
        <v>46</v>
      </c>
      <c r="M911" s="13" t="s">
        <v>22</v>
      </c>
    </row>
    <row r="912" spans="1:13" hidden="1" x14ac:dyDescent="0.25">
      <c r="A912" s="1" t="s">
        <v>3372</v>
      </c>
      <c r="B912" s="2" t="s">
        <v>3373</v>
      </c>
      <c r="C912" s="3">
        <v>43584.5065972222</v>
      </c>
      <c r="D912" s="4" t="s">
        <v>3374</v>
      </c>
      <c r="E912" s="5" t="s">
        <v>1557</v>
      </c>
      <c r="F912" s="6" t="s">
        <v>17</v>
      </c>
      <c r="G912" s="7" t="s">
        <v>140</v>
      </c>
      <c r="H912" s="8" t="s">
        <v>141</v>
      </c>
      <c r="I912" s="9" t="s">
        <v>19</v>
      </c>
      <c r="J912" s="10" t="s">
        <v>3375</v>
      </c>
      <c r="K912" s="11" t="s">
        <v>3375</v>
      </c>
      <c r="L912" s="12" t="s">
        <v>21</v>
      </c>
      <c r="M912" s="13" t="s">
        <v>22</v>
      </c>
    </row>
    <row r="913" spans="1:13" hidden="1" x14ac:dyDescent="0.25">
      <c r="A913" s="1" t="s">
        <v>3376</v>
      </c>
      <c r="B913" s="2" t="s">
        <v>3377</v>
      </c>
      <c r="C913" s="3">
        <v>44048.7562384259</v>
      </c>
      <c r="D913" s="4" t="s">
        <v>3378</v>
      </c>
      <c r="E913" s="5" t="s">
        <v>88</v>
      </c>
      <c r="F913" s="6" t="s">
        <v>17</v>
      </c>
      <c r="G913" s="7" t="s">
        <v>89</v>
      </c>
      <c r="H913" s="8" t="s">
        <v>19</v>
      </c>
      <c r="I913" s="9" t="s">
        <v>19</v>
      </c>
      <c r="J913" s="10" t="s">
        <v>3375</v>
      </c>
      <c r="K913" s="11" t="s">
        <v>3375</v>
      </c>
      <c r="L913" s="12" t="s">
        <v>21</v>
      </c>
      <c r="M913" s="13" t="s">
        <v>22</v>
      </c>
    </row>
    <row r="914" spans="1:13" hidden="1" x14ac:dyDescent="0.25">
      <c r="A914" s="1" t="s">
        <v>3379</v>
      </c>
      <c r="B914" s="2" t="s">
        <v>3380</v>
      </c>
      <c r="C914" s="3">
        <v>43781.671550925901</v>
      </c>
      <c r="D914" s="4" t="s">
        <v>3381</v>
      </c>
      <c r="E914" s="5" t="s">
        <v>3233</v>
      </c>
      <c r="F914" s="6" t="s">
        <v>17</v>
      </c>
      <c r="G914" s="7" t="s">
        <v>89</v>
      </c>
      <c r="H914" s="8" t="s">
        <v>19</v>
      </c>
      <c r="I914" s="9" t="s">
        <v>19</v>
      </c>
      <c r="J914" s="10" t="s">
        <v>3375</v>
      </c>
      <c r="K914" s="11" t="s">
        <v>3375</v>
      </c>
      <c r="L914" s="12" t="s">
        <v>21</v>
      </c>
      <c r="M914" s="13" t="s">
        <v>105</v>
      </c>
    </row>
    <row r="915" spans="1:13" hidden="1" x14ac:dyDescent="0.25">
      <c r="A915" s="1" t="s">
        <v>3382</v>
      </c>
      <c r="B915" s="2" t="s">
        <v>3383</v>
      </c>
      <c r="C915" s="3">
        <v>43657.610416666699</v>
      </c>
      <c r="D915" s="4" t="s">
        <v>3384</v>
      </c>
      <c r="E915" s="5" t="s">
        <v>289</v>
      </c>
      <c r="F915" s="6" t="s">
        <v>17</v>
      </c>
      <c r="G915" s="7" t="s">
        <v>155</v>
      </c>
      <c r="H915" s="8" t="s">
        <v>19</v>
      </c>
      <c r="I915" s="9" t="s">
        <v>19</v>
      </c>
      <c r="J915" s="10" t="s">
        <v>3375</v>
      </c>
      <c r="K915" s="11" t="s">
        <v>3375</v>
      </c>
      <c r="L915" s="12" t="s">
        <v>21</v>
      </c>
      <c r="M915" s="13" t="s">
        <v>22</v>
      </c>
    </row>
    <row r="916" spans="1:13" hidden="1" x14ac:dyDescent="0.25">
      <c r="A916" s="1" t="s">
        <v>3385</v>
      </c>
      <c r="B916" s="2" t="s">
        <v>3386</v>
      </c>
      <c r="C916" s="3">
        <v>43655.489386574103</v>
      </c>
      <c r="D916" s="4" t="s">
        <v>3387</v>
      </c>
      <c r="E916" s="5" t="s">
        <v>284</v>
      </c>
      <c r="F916" s="6" t="s">
        <v>17</v>
      </c>
      <c r="G916" s="7" t="s">
        <v>285</v>
      </c>
      <c r="H916" s="8" t="s">
        <v>19</v>
      </c>
      <c r="I916" s="9" t="s">
        <v>19</v>
      </c>
      <c r="J916" s="10" t="s">
        <v>3375</v>
      </c>
      <c r="K916" s="11" t="s">
        <v>3375</v>
      </c>
      <c r="L916" s="12" t="s">
        <v>21</v>
      </c>
      <c r="M916" s="13" t="s">
        <v>22</v>
      </c>
    </row>
    <row r="917" spans="1:13" hidden="1" x14ac:dyDescent="0.25">
      <c r="A917" s="1" t="s">
        <v>3388</v>
      </c>
      <c r="B917" s="2" t="s">
        <v>3389</v>
      </c>
      <c r="C917" s="3">
        <v>43871.624884259298</v>
      </c>
      <c r="D917" s="4" t="s">
        <v>3390</v>
      </c>
      <c r="E917" s="5" t="s">
        <v>234</v>
      </c>
      <c r="F917" s="6" t="s">
        <v>17</v>
      </c>
      <c r="G917" s="7" t="s">
        <v>235</v>
      </c>
      <c r="H917" s="8" t="s">
        <v>19</v>
      </c>
      <c r="I917" s="9" t="s">
        <v>19</v>
      </c>
      <c r="J917" s="10" t="s">
        <v>3375</v>
      </c>
      <c r="K917" s="11" t="s">
        <v>3375</v>
      </c>
      <c r="L917" s="12" t="s">
        <v>21</v>
      </c>
      <c r="M917" s="13" t="s">
        <v>22</v>
      </c>
    </row>
    <row r="918" spans="1:13" x14ac:dyDescent="0.25">
      <c r="A918" s="1" t="s">
        <v>3404</v>
      </c>
      <c r="B918" s="2" t="s">
        <v>3405</v>
      </c>
      <c r="C918" s="3">
        <v>43949.4776851852</v>
      </c>
      <c r="D918" s="4" t="s">
        <v>3406</v>
      </c>
      <c r="E918" s="5" t="s">
        <v>3407</v>
      </c>
      <c r="F918" s="6" t="s">
        <v>27</v>
      </c>
      <c r="G918" s="7" t="s">
        <v>19</v>
      </c>
      <c r="H918" s="8" t="s">
        <v>19</v>
      </c>
      <c r="I918" s="9" t="s">
        <v>28</v>
      </c>
      <c r="J918" s="10" t="s">
        <v>3375</v>
      </c>
      <c r="K918" s="11" t="s">
        <v>3375</v>
      </c>
      <c r="L918" s="12" t="s">
        <v>46</v>
      </c>
      <c r="M918" s="13" t="s">
        <v>105</v>
      </c>
    </row>
    <row r="919" spans="1:13" x14ac:dyDescent="0.25">
      <c r="A919" s="1" t="s">
        <v>3408</v>
      </c>
      <c r="B919" s="2" t="s">
        <v>3409</v>
      </c>
      <c r="C919" s="3">
        <v>43859.6954050926</v>
      </c>
      <c r="D919" s="4" t="s">
        <v>3410</v>
      </c>
      <c r="E919" s="5" t="s">
        <v>3411</v>
      </c>
      <c r="F919" s="6" t="s">
        <v>27</v>
      </c>
      <c r="G919" s="7" t="s">
        <v>19</v>
      </c>
      <c r="H919" s="8" t="s">
        <v>19</v>
      </c>
      <c r="I919" s="9" t="s">
        <v>28</v>
      </c>
      <c r="J919" s="10" t="s">
        <v>3375</v>
      </c>
      <c r="K919" s="11" t="s">
        <v>3375</v>
      </c>
      <c r="L919" s="12" t="s">
        <v>46</v>
      </c>
      <c r="M919" s="13" t="s">
        <v>22</v>
      </c>
    </row>
    <row r="920" spans="1:13" hidden="1" x14ac:dyDescent="0.25">
      <c r="A920" s="1" t="s">
        <v>3391</v>
      </c>
      <c r="B920" s="2" t="s">
        <v>3392</v>
      </c>
      <c r="C920" s="3">
        <v>43584.506585648101</v>
      </c>
      <c r="D920" s="4" t="s">
        <v>3393</v>
      </c>
      <c r="E920" s="5" t="s">
        <v>217</v>
      </c>
      <c r="F920" s="6" t="s">
        <v>17</v>
      </c>
      <c r="G920" s="7" t="s">
        <v>110</v>
      </c>
      <c r="H920" s="8" t="s">
        <v>19</v>
      </c>
      <c r="I920" s="9" t="s">
        <v>19</v>
      </c>
      <c r="J920" s="10" t="s">
        <v>3375</v>
      </c>
      <c r="K920" s="11" t="s">
        <v>3375</v>
      </c>
      <c r="L920" s="12" t="s">
        <v>21</v>
      </c>
      <c r="M920" s="13" t="s">
        <v>22</v>
      </c>
    </row>
    <row r="921" spans="1:13" hidden="1" x14ac:dyDescent="0.25">
      <c r="A921" s="1" t="s">
        <v>3394</v>
      </c>
      <c r="B921" s="2" t="s">
        <v>3395</v>
      </c>
      <c r="C921" s="3">
        <v>43655.489386574103</v>
      </c>
      <c r="D921" s="4" t="s">
        <v>3396</v>
      </c>
      <c r="E921" s="5" t="s">
        <v>567</v>
      </c>
      <c r="F921" s="6" t="s">
        <v>17</v>
      </c>
      <c r="G921" s="7" t="s">
        <v>285</v>
      </c>
      <c r="H921" s="8" t="s">
        <v>19</v>
      </c>
      <c r="I921" s="9" t="s">
        <v>19</v>
      </c>
      <c r="J921" s="10" t="s">
        <v>3375</v>
      </c>
      <c r="K921" s="11" t="s">
        <v>3375</v>
      </c>
      <c r="L921" s="12" t="s">
        <v>21</v>
      </c>
      <c r="M921" s="13" t="s">
        <v>22</v>
      </c>
    </row>
    <row r="922" spans="1:13" hidden="1" x14ac:dyDescent="0.25">
      <c r="A922" s="1" t="s">
        <v>3397</v>
      </c>
      <c r="B922" s="2" t="s">
        <v>3398</v>
      </c>
      <c r="C922" s="3">
        <v>43657.610416666699</v>
      </c>
      <c r="D922" s="4" t="s">
        <v>3399</v>
      </c>
      <c r="E922" s="5" t="s">
        <v>257</v>
      </c>
      <c r="F922" s="6" t="s">
        <v>17</v>
      </c>
      <c r="G922" s="7" t="s">
        <v>155</v>
      </c>
      <c r="H922" s="8" t="s">
        <v>19</v>
      </c>
      <c r="I922" s="9" t="s">
        <v>19</v>
      </c>
      <c r="J922" s="10" t="s">
        <v>3375</v>
      </c>
      <c r="K922" s="11" t="s">
        <v>3375</v>
      </c>
      <c r="L922" s="12" t="s">
        <v>21</v>
      </c>
      <c r="M922" s="13" t="s">
        <v>22</v>
      </c>
    </row>
    <row r="923" spans="1:13" hidden="1" x14ac:dyDescent="0.25">
      <c r="A923" s="1" t="s">
        <v>3400</v>
      </c>
      <c r="B923" s="2" t="s">
        <v>3401</v>
      </c>
      <c r="C923" s="3">
        <v>43711.495347222197</v>
      </c>
      <c r="D923" s="4" t="s">
        <v>3402</v>
      </c>
      <c r="E923" s="5" t="s">
        <v>3403</v>
      </c>
      <c r="F923" s="6" t="s">
        <v>17</v>
      </c>
      <c r="G923" s="7" t="s">
        <v>140</v>
      </c>
      <c r="H923" s="8" t="s">
        <v>294</v>
      </c>
      <c r="I923" s="9" t="s">
        <v>19</v>
      </c>
      <c r="J923" s="10" t="s">
        <v>3375</v>
      </c>
      <c r="K923" s="11" t="s">
        <v>3375</v>
      </c>
      <c r="L923" s="12" t="s">
        <v>30</v>
      </c>
      <c r="M923" s="13" t="s">
        <v>22</v>
      </c>
    </row>
    <row r="924" spans="1:13" hidden="1" x14ac:dyDescent="0.25">
      <c r="A924" s="1" t="s">
        <v>3412</v>
      </c>
      <c r="B924" s="2" t="s">
        <v>3413</v>
      </c>
      <c r="C924" s="3">
        <v>43650.749942129602</v>
      </c>
      <c r="D924" s="4" t="s">
        <v>3414</v>
      </c>
      <c r="E924" s="5" t="s">
        <v>3415</v>
      </c>
      <c r="F924" s="6" t="s">
        <v>35</v>
      </c>
      <c r="G924" s="7" t="s">
        <v>285</v>
      </c>
      <c r="H924" s="8" t="s">
        <v>19</v>
      </c>
      <c r="I924" s="9" t="s">
        <v>19</v>
      </c>
      <c r="J924" s="10" t="s">
        <v>3375</v>
      </c>
      <c r="K924" s="11" t="s">
        <v>3375</v>
      </c>
      <c r="L924" s="12" t="s">
        <v>46</v>
      </c>
      <c r="M924" s="13" t="s">
        <v>22</v>
      </c>
    </row>
    <row r="925" spans="1:13" hidden="1" x14ac:dyDescent="0.25">
      <c r="A925" s="1" t="s">
        <v>3416</v>
      </c>
      <c r="B925" s="2" t="s">
        <v>3417</v>
      </c>
      <c r="C925" s="3">
        <v>43949.384594907402</v>
      </c>
      <c r="D925" s="4" t="s">
        <v>3418</v>
      </c>
      <c r="E925" s="5" t="s">
        <v>2669</v>
      </c>
      <c r="F925" s="6" t="s">
        <v>17</v>
      </c>
      <c r="G925" s="7" t="s">
        <v>235</v>
      </c>
      <c r="H925" s="8" t="s">
        <v>19</v>
      </c>
      <c r="I925" s="9" t="s">
        <v>19</v>
      </c>
      <c r="J925" s="10" t="s">
        <v>3375</v>
      </c>
      <c r="K925" s="11" t="s">
        <v>3375</v>
      </c>
      <c r="L925" s="12" t="s">
        <v>30</v>
      </c>
      <c r="M925" s="13" t="s">
        <v>22</v>
      </c>
    </row>
    <row r="926" spans="1:13" hidden="1" x14ac:dyDescent="0.25">
      <c r="A926" s="1" t="s">
        <v>3419</v>
      </c>
      <c r="B926" s="2" t="s">
        <v>3420</v>
      </c>
      <c r="C926" s="3">
        <v>43881.362175925897</v>
      </c>
      <c r="D926" s="4" t="s">
        <v>3421</v>
      </c>
      <c r="E926" s="5" t="s">
        <v>109</v>
      </c>
      <c r="F926" s="6" t="s">
        <v>17</v>
      </c>
      <c r="G926" s="7" t="s">
        <v>110</v>
      </c>
      <c r="H926" s="8" t="s">
        <v>19</v>
      </c>
      <c r="I926" s="9" t="s">
        <v>19</v>
      </c>
      <c r="J926" s="10" t="s">
        <v>3375</v>
      </c>
      <c r="K926" s="11" t="s">
        <v>3375</v>
      </c>
      <c r="L926" s="12" t="s">
        <v>46</v>
      </c>
      <c r="M926" s="13" t="s">
        <v>173</v>
      </c>
    </row>
    <row r="927" spans="1:13" hidden="1" x14ac:dyDescent="0.25">
      <c r="A927" s="1" t="s">
        <v>3422</v>
      </c>
      <c r="B927" s="2" t="s">
        <v>3423</v>
      </c>
      <c r="C927" s="3">
        <v>43573.640092592599</v>
      </c>
      <c r="D927" s="4" t="s">
        <v>3424</v>
      </c>
      <c r="E927" s="5" t="s">
        <v>583</v>
      </c>
      <c r="F927" s="6" t="s">
        <v>17</v>
      </c>
      <c r="G927" s="7" t="s">
        <v>140</v>
      </c>
      <c r="H927" s="8" t="s">
        <v>141</v>
      </c>
      <c r="I927" s="9" t="s">
        <v>19</v>
      </c>
      <c r="J927" s="10" t="s">
        <v>1601</v>
      </c>
      <c r="K927" s="11" t="s">
        <v>1601</v>
      </c>
      <c r="L927" s="12" t="s">
        <v>21</v>
      </c>
      <c r="M927" s="13" t="s">
        <v>22</v>
      </c>
    </row>
    <row r="928" spans="1:13" hidden="1" x14ac:dyDescent="0.25">
      <c r="A928" s="1" t="s">
        <v>3425</v>
      </c>
      <c r="B928" s="2" t="s">
        <v>3426</v>
      </c>
      <c r="C928" s="3">
        <v>43584.506493055596</v>
      </c>
      <c r="D928" s="4" t="s">
        <v>3427</v>
      </c>
      <c r="E928" s="5" t="s">
        <v>3428</v>
      </c>
      <c r="F928" s="6" t="s">
        <v>17</v>
      </c>
      <c r="G928" s="7" t="s">
        <v>140</v>
      </c>
      <c r="H928" s="8" t="s">
        <v>294</v>
      </c>
      <c r="I928" s="9" t="s">
        <v>19</v>
      </c>
      <c r="J928" s="10" t="s">
        <v>1601</v>
      </c>
      <c r="K928" s="11" t="s">
        <v>1601</v>
      </c>
      <c r="L928" s="12" t="s">
        <v>21</v>
      </c>
      <c r="M928" s="13" t="s">
        <v>22</v>
      </c>
    </row>
    <row r="929" spans="1:13" hidden="1" x14ac:dyDescent="0.25">
      <c r="A929" s="1" t="s">
        <v>3429</v>
      </c>
      <c r="B929" s="2" t="s">
        <v>3430</v>
      </c>
      <c r="C929" s="3">
        <v>43586.499583333301</v>
      </c>
      <c r="D929" s="4" t="s">
        <v>3431</v>
      </c>
      <c r="E929" s="5" t="s">
        <v>710</v>
      </c>
      <c r="F929" s="6" t="s">
        <v>17</v>
      </c>
      <c r="G929" s="7" t="s">
        <v>140</v>
      </c>
      <c r="H929" s="8" t="s">
        <v>420</v>
      </c>
      <c r="I929" s="9" t="s">
        <v>19</v>
      </c>
      <c r="J929" s="10" t="s">
        <v>1601</v>
      </c>
      <c r="K929" s="11" t="s">
        <v>1601</v>
      </c>
      <c r="L929" s="12" t="s">
        <v>21</v>
      </c>
      <c r="M929" s="13" t="s">
        <v>22</v>
      </c>
    </row>
    <row r="930" spans="1:13" hidden="1" x14ac:dyDescent="0.25">
      <c r="A930" s="1" t="s">
        <v>3435</v>
      </c>
      <c r="B930" s="2" t="s">
        <v>3436</v>
      </c>
      <c r="C930" s="3">
        <v>43844.593472222201</v>
      </c>
      <c r="D930" s="4" t="s">
        <v>3437</v>
      </c>
      <c r="E930" s="5" t="s">
        <v>289</v>
      </c>
      <c r="F930" s="6" t="s">
        <v>17</v>
      </c>
      <c r="G930" s="7" t="s">
        <v>155</v>
      </c>
      <c r="H930" s="8" t="s">
        <v>19</v>
      </c>
      <c r="I930" s="9" t="s">
        <v>19</v>
      </c>
      <c r="J930" s="10" t="s">
        <v>1601</v>
      </c>
      <c r="K930" s="11" t="s">
        <v>1601</v>
      </c>
      <c r="L930" s="12" t="s">
        <v>21</v>
      </c>
      <c r="M930" s="13" t="s">
        <v>22</v>
      </c>
    </row>
    <row r="931" spans="1:13" x14ac:dyDescent="0.25">
      <c r="A931" s="1" t="s">
        <v>3449</v>
      </c>
      <c r="B931" s="2" t="s">
        <v>3450</v>
      </c>
      <c r="C931" s="3">
        <v>43336.695902777799</v>
      </c>
      <c r="D931" s="4" t="s">
        <v>3451</v>
      </c>
      <c r="E931" s="5" t="s">
        <v>3452</v>
      </c>
      <c r="F931" s="6" t="s">
        <v>27</v>
      </c>
      <c r="G931" s="7" t="s">
        <v>19</v>
      </c>
      <c r="H931" s="8" t="s">
        <v>19</v>
      </c>
      <c r="I931" s="9" t="s">
        <v>28</v>
      </c>
      <c r="J931" s="10" t="s">
        <v>3453</v>
      </c>
      <c r="K931" s="11" t="s">
        <v>3453</v>
      </c>
      <c r="L931" s="12" t="s">
        <v>111</v>
      </c>
      <c r="M931" s="13" t="s">
        <v>22</v>
      </c>
    </row>
    <row r="932" spans="1:13" hidden="1" x14ac:dyDescent="0.25">
      <c r="A932" s="1" t="s">
        <v>3454</v>
      </c>
      <c r="B932" s="2" t="s">
        <v>3455</v>
      </c>
      <c r="C932" s="3">
        <v>44021.646597222199</v>
      </c>
      <c r="D932" s="4" t="s">
        <v>3456</v>
      </c>
      <c r="E932" s="5" t="s">
        <v>3457</v>
      </c>
      <c r="F932" s="6" t="s">
        <v>27</v>
      </c>
      <c r="G932" s="7" t="s">
        <v>19</v>
      </c>
      <c r="H932" s="8" t="s">
        <v>19</v>
      </c>
      <c r="I932" s="9" t="s">
        <v>2105</v>
      </c>
      <c r="J932" s="10" t="s">
        <v>2150</v>
      </c>
      <c r="K932" s="11" t="s">
        <v>2150</v>
      </c>
      <c r="L932" s="12" t="s">
        <v>21</v>
      </c>
      <c r="M932" s="13" t="s">
        <v>22</v>
      </c>
    </row>
    <row r="933" spans="1:13" hidden="1" x14ac:dyDescent="0.25">
      <c r="A933" s="1" t="s">
        <v>3438</v>
      </c>
      <c r="B933" s="2" t="s">
        <v>3439</v>
      </c>
      <c r="C933" s="3">
        <v>44050.575520833299</v>
      </c>
      <c r="D933" s="4" t="s">
        <v>3440</v>
      </c>
      <c r="E933" s="5" t="s">
        <v>3441</v>
      </c>
      <c r="F933" s="6" t="s">
        <v>116</v>
      </c>
      <c r="G933" s="7" t="s">
        <v>285</v>
      </c>
      <c r="H933" s="8" t="s">
        <v>19</v>
      </c>
      <c r="I933" s="9" t="s">
        <v>19</v>
      </c>
      <c r="J933" s="10" t="s">
        <v>1601</v>
      </c>
      <c r="K933" s="11" t="s">
        <v>1601</v>
      </c>
      <c r="L933" s="12" t="s">
        <v>30</v>
      </c>
      <c r="M933" s="13" t="s">
        <v>173</v>
      </c>
    </row>
    <row r="934" spans="1:13" hidden="1" x14ac:dyDescent="0.25">
      <c r="A934" s="1" t="s">
        <v>3446</v>
      </c>
      <c r="B934" s="2" t="s">
        <v>3447</v>
      </c>
      <c r="C934" s="3">
        <v>43979.621365740699</v>
      </c>
      <c r="D934" s="4" t="s">
        <v>3448</v>
      </c>
      <c r="E934" s="5" t="s">
        <v>2835</v>
      </c>
      <c r="F934" s="6" t="s">
        <v>116</v>
      </c>
      <c r="G934" s="7" t="s">
        <v>155</v>
      </c>
      <c r="H934" s="8" t="s">
        <v>19</v>
      </c>
      <c r="I934" s="9" t="s">
        <v>19</v>
      </c>
      <c r="J934" s="10" t="s">
        <v>1601</v>
      </c>
      <c r="K934" s="11" t="s">
        <v>1601</v>
      </c>
      <c r="L934" s="12" t="s">
        <v>30</v>
      </c>
      <c r="M934" s="13" t="s">
        <v>22</v>
      </c>
    </row>
    <row r="935" spans="1:13" x14ac:dyDescent="0.25">
      <c r="A935" s="1" t="s">
        <v>3464</v>
      </c>
      <c r="B935" s="2" t="s">
        <v>3465</v>
      </c>
      <c r="C935" s="3">
        <v>44021.646597222199</v>
      </c>
      <c r="D935" s="4" t="s">
        <v>3466</v>
      </c>
      <c r="E935" s="5" t="s">
        <v>3467</v>
      </c>
      <c r="F935" s="6" t="s">
        <v>27</v>
      </c>
      <c r="G935" s="7" t="s">
        <v>19</v>
      </c>
      <c r="H935" s="8" t="s">
        <v>19</v>
      </c>
      <c r="I935" s="9" t="s">
        <v>3468</v>
      </c>
      <c r="J935" s="10" t="s">
        <v>2150</v>
      </c>
      <c r="K935" s="11" t="s">
        <v>2150</v>
      </c>
      <c r="L935" s="12" t="s">
        <v>21</v>
      </c>
      <c r="M935" s="13" t="s">
        <v>22</v>
      </c>
    </row>
    <row r="936" spans="1:13" hidden="1" x14ac:dyDescent="0.25">
      <c r="A936" s="1" t="s">
        <v>3458</v>
      </c>
      <c r="B936" s="2" t="s">
        <v>3459</v>
      </c>
      <c r="C936" s="3">
        <v>43969.386712963002</v>
      </c>
      <c r="D936" s="4" t="s">
        <v>3460</v>
      </c>
      <c r="E936" s="5" t="s">
        <v>613</v>
      </c>
      <c r="F936" s="6" t="s">
        <v>17</v>
      </c>
      <c r="G936" s="7" t="s">
        <v>43</v>
      </c>
      <c r="H936" s="8" t="s">
        <v>51</v>
      </c>
      <c r="I936" s="9" t="s">
        <v>19</v>
      </c>
      <c r="J936" s="10" t="s">
        <v>2150</v>
      </c>
      <c r="K936" s="11" t="s">
        <v>2150</v>
      </c>
      <c r="L936" s="12" t="s">
        <v>21</v>
      </c>
      <c r="M936" s="13" t="s">
        <v>22</v>
      </c>
    </row>
    <row r="937" spans="1:13" hidden="1" x14ac:dyDescent="0.25">
      <c r="A937" s="1" t="s">
        <v>3461</v>
      </c>
      <c r="B937" s="2" t="s">
        <v>3462</v>
      </c>
      <c r="C937" s="3">
        <v>43969.386342592603</v>
      </c>
      <c r="D937" s="4" t="s">
        <v>3463</v>
      </c>
      <c r="E937" s="5" t="s">
        <v>609</v>
      </c>
      <c r="F937" s="6" t="s">
        <v>17</v>
      </c>
      <c r="G937" s="7" t="s">
        <v>43</v>
      </c>
      <c r="H937" s="8" t="s">
        <v>44</v>
      </c>
      <c r="I937" s="9" t="s">
        <v>19</v>
      </c>
      <c r="J937" s="10" t="s">
        <v>2150</v>
      </c>
      <c r="K937" s="11" t="s">
        <v>2150</v>
      </c>
      <c r="L937" s="12" t="s">
        <v>21</v>
      </c>
      <c r="M937" s="13" t="s">
        <v>22</v>
      </c>
    </row>
    <row r="938" spans="1:13" hidden="1" x14ac:dyDescent="0.25">
      <c r="A938" s="1" t="s">
        <v>3469</v>
      </c>
      <c r="B938" s="2" t="s">
        <v>3470</v>
      </c>
      <c r="C938" s="3">
        <v>43196.3702430556</v>
      </c>
      <c r="D938" s="4" t="s">
        <v>3471</v>
      </c>
      <c r="E938" s="5" t="s">
        <v>856</v>
      </c>
      <c r="F938" s="6" t="s">
        <v>17</v>
      </c>
      <c r="G938" s="7" t="s">
        <v>253</v>
      </c>
      <c r="H938" s="8" t="s">
        <v>19</v>
      </c>
      <c r="I938" s="9" t="s">
        <v>19</v>
      </c>
      <c r="J938" s="10" t="s">
        <v>2150</v>
      </c>
      <c r="K938" s="11" t="s">
        <v>2150</v>
      </c>
      <c r="L938" s="12" t="s">
        <v>21</v>
      </c>
      <c r="M938" s="13" t="s">
        <v>22</v>
      </c>
    </row>
    <row r="939" spans="1:13" hidden="1" x14ac:dyDescent="0.25">
      <c r="A939" s="1" t="s">
        <v>3472</v>
      </c>
      <c r="B939" s="2" t="s">
        <v>3473</v>
      </c>
      <c r="C939" s="3">
        <v>44035.646886574097</v>
      </c>
      <c r="D939" s="4" t="s">
        <v>3474</v>
      </c>
      <c r="E939" s="5" t="s">
        <v>3475</v>
      </c>
      <c r="F939" s="6" t="s">
        <v>17</v>
      </c>
      <c r="G939" s="7" t="s">
        <v>18</v>
      </c>
      <c r="H939" s="8" t="s">
        <v>19</v>
      </c>
      <c r="I939" s="9" t="s">
        <v>19</v>
      </c>
      <c r="J939" s="10" t="s">
        <v>2150</v>
      </c>
      <c r="K939" s="11" t="s">
        <v>2150</v>
      </c>
      <c r="L939" s="12" t="s">
        <v>21</v>
      </c>
      <c r="M939" s="13" t="s">
        <v>22</v>
      </c>
    </row>
    <row r="940" spans="1:13" hidden="1" x14ac:dyDescent="0.25">
      <c r="A940" s="1" t="s">
        <v>3476</v>
      </c>
      <c r="B940" s="2" t="s">
        <v>3477</v>
      </c>
      <c r="C940" s="3">
        <v>43914.576527777797</v>
      </c>
      <c r="D940" s="4" t="s">
        <v>3478</v>
      </c>
      <c r="E940" s="5" t="s">
        <v>284</v>
      </c>
      <c r="F940" s="6" t="s">
        <v>17</v>
      </c>
      <c r="G940" s="7" t="s">
        <v>285</v>
      </c>
      <c r="H940" s="8" t="s">
        <v>19</v>
      </c>
      <c r="I940" s="9" t="s">
        <v>19</v>
      </c>
      <c r="J940" s="10" t="s">
        <v>2150</v>
      </c>
      <c r="K940" s="11" t="s">
        <v>2150</v>
      </c>
      <c r="L940" s="12" t="s">
        <v>21</v>
      </c>
      <c r="M940" s="13" t="s">
        <v>22</v>
      </c>
    </row>
    <row r="941" spans="1:13" hidden="1" x14ac:dyDescent="0.25">
      <c r="A941" s="1" t="s">
        <v>3479</v>
      </c>
      <c r="B941" s="2" t="s">
        <v>3480</v>
      </c>
      <c r="C941" s="3">
        <v>43910.434976851902</v>
      </c>
      <c r="D941" s="4" t="s">
        <v>3481</v>
      </c>
      <c r="E941" s="5" t="s">
        <v>289</v>
      </c>
      <c r="F941" s="6" t="s">
        <v>17</v>
      </c>
      <c r="G941" s="7" t="s">
        <v>155</v>
      </c>
      <c r="H941" s="8" t="s">
        <v>19</v>
      </c>
      <c r="I941" s="9" t="s">
        <v>19</v>
      </c>
      <c r="J941" s="10" t="s">
        <v>2150</v>
      </c>
      <c r="K941" s="11" t="s">
        <v>2150</v>
      </c>
      <c r="L941" s="12" t="s">
        <v>21</v>
      </c>
      <c r="M941" s="13" t="s">
        <v>22</v>
      </c>
    </row>
    <row r="942" spans="1:13" hidden="1" x14ac:dyDescent="0.25">
      <c r="A942" s="1" t="s">
        <v>3485</v>
      </c>
      <c r="B942" s="2" t="s">
        <v>3486</v>
      </c>
      <c r="C942" s="3">
        <v>43969.386527777802</v>
      </c>
      <c r="D942" s="4" t="s">
        <v>3487</v>
      </c>
      <c r="E942" s="5" t="s">
        <v>234</v>
      </c>
      <c r="F942" s="6" t="s">
        <v>17</v>
      </c>
      <c r="G942" s="7" t="s">
        <v>235</v>
      </c>
      <c r="H942" s="8" t="s">
        <v>19</v>
      </c>
      <c r="I942" s="9" t="s">
        <v>19</v>
      </c>
      <c r="J942" s="10" t="s">
        <v>2150</v>
      </c>
      <c r="K942" s="11" t="s">
        <v>2150</v>
      </c>
      <c r="L942" s="12" t="s">
        <v>21</v>
      </c>
      <c r="M942" s="13" t="s">
        <v>22</v>
      </c>
    </row>
    <row r="943" spans="1:13" hidden="1" x14ac:dyDescent="0.25">
      <c r="A943" s="1" t="s">
        <v>3488</v>
      </c>
      <c r="B943" s="2" t="s">
        <v>3489</v>
      </c>
      <c r="C943" s="3">
        <v>44041.581250000003</v>
      </c>
      <c r="D943" s="4" t="s">
        <v>3490</v>
      </c>
      <c r="E943" s="5" t="s">
        <v>252</v>
      </c>
      <c r="F943" s="6" t="s">
        <v>17</v>
      </c>
      <c r="G943" s="7" t="s">
        <v>253</v>
      </c>
      <c r="H943" s="8" t="s">
        <v>19</v>
      </c>
      <c r="I943" s="9" t="s">
        <v>19</v>
      </c>
      <c r="J943" s="10" t="s">
        <v>2150</v>
      </c>
      <c r="K943" s="11" t="s">
        <v>2150</v>
      </c>
      <c r="L943" s="12" t="s">
        <v>21</v>
      </c>
      <c r="M943" s="13" t="s">
        <v>22</v>
      </c>
    </row>
    <row r="944" spans="1:13" x14ac:dyDescent="0.25">
      <c r="A944" s="1" t="s">
        <v>3494</v>
      </c>
      <c r="B944" s="2" t="s">
        <v>3495</v>
      </c>
      <c r="C944" s="3">
        <v>44021.646597222199</v>
      </c>
      <c r="D944" s="4" t="s">
        <v>3496</v>
      </c>
      <c r="E944" s="5" t="s">
        <v>3497</v>
      </c>
      <c r="F944" s="6" t="s">
        <v>27</v>
      </c>
      <c r="G944" s="7" t="s">
        <v>19</v>
      </c>
      <c r="H944" s="8" t="s">
        <v>19</v>
      </c>
      <c r="I944" s="9" t="s">
        <v>3468</v>
      </c>
      <c r="J944" s="10" t="s">
        <v>2150</v>
      </c>
      <c r="K944" s="11" t="s">
        <v>2150</v>
      </c>
      <c r="L944" s="12" t="s">
        <v>21</v>
      </c>
      <c r="M944" s="13" t="s">
        <v>22</v>
      </c>
    </row>
    <row r="945" spans="1:13" x14ac:dyDescent="0.25">
      <c r="A945" s="1" t="s">
        <v>3498</v>
      </c>
      <c r="B945" s="2" t="s">
        <v>3499</v>
      </c>
      <c r="C945" s="3">
        <v>44021.646597222199</v>
      </c>
      <c r="D945" s="4" t="s">
        <v>3500</v>
      </c>
      <c r="E945" s="5" t="s">
        <v>3501</v>
      </c>
      <c r="F945" s="6" t="s">
        <v>27</v>
      </c>
      <c r="G945" s="7" t="s">
        <v>19</v>
      </c>
      <c r="H945" s="8" t="s">
        <v>19</v>
      </c>
      <c r="I945" s="9" t="s">
        <v>3502</v>
      </c>
      <c r="J945" s="10" t="s">
        <v>2150</v>
      </c>
      <c r="K945" s="11" t="s">
        <v>2150</v>
      </c>
      <c r="L945" s="12" t="s">
        <v>21</v>
      </c>
      <c r="M945" s="13" t="s">
        <v>22</v>
      </c>
    </row>
    <row r="946" spans="1:13" hidden="1" x14ac:dyDescent="0.25">
      <c r="A946" s="1" t="s">
        <v>3491</v>
      </c>
      <c r="B946" s="2" t="s">
        <v>3492</v>
      </c>
      <c r="C946" s="3">
        <v>44041.581250000003</v>
      </c>
      <c r="D946" s="4" t="s">
        <v>3493</v>
      </c>
      <c r="E946" s="5" t="s">
        <v>829</v>
      </c>
      <c r="F946" s="6" t="s">
        <v>17</v>
      </c>
      <c r="G946" s="7" t="s">
        <v>253</v>
      </c>
      <c r="H946" s="8" t="s">
        <v>19</v>
      </c>
      <c r="I946" s="9" t="s">
        <v>19</v>
      </c>
      <c r="J946" s="10" t="s">
        <v>2150</v>
      </c>
      <c r="K946" s="11" t="s">
        <v>2150</v>
      </c>
      <c r="L946" s="12" t="s">
        <v>21</v>
      </c>
      <c r="M946" s="13" t="s">
        <v>22</v>
      </c>
    </row>
    <row r="947" spans="1:13" hidden="1" x14ac:dyDescent="0.25">
      <c r="A947" s="1" t="s">
        <v>3503</v>
      </c>
      <c r="B947" s="2" t="s">
        <v>3504</v>
      </c>
      <c r="C947" s="3">
        <v>43910.434976851902</v>
      </c>
      <c r="D947" s="4" t="s">
        <v>3505</v>
      </c>
      <c r="E947" s="5" t="s">
        <v>3506</v>
      </c>
      <c r="F947" s="6" t="s">
        <v>17</v>
      </c>
      <c r="G947" s="7" t="s">
        <v>64</v>
      </c>
      <c r="H947" s="8" t="s">
        <v>666</v>
      </c>
      <c r="I947" s="9" t="s">
        <v>19</v>
      </c>
      <c r="J947" s="10" t="s">
        <v>2150</v>
      </c>
      <c r="K947" s="11" t="s">
        <v>2150</v>
      </c>
      <c r="L947" s="12" t="s">
        <v>111</v>
      </c>
      <c r="M947" s="13" t="s">
        <v>22</v>
      </c>
    </row>
    <row r="948" spans="1:13" hidden="1" x14ac:dyDescent="0.25">
      <c r="A948" s="1" t="s">
        <v>3507</v>
      </c>
      <c r="B948" s="2" t="s">
        <v>3508</v>
      </c>
      <c r="C948" s="3">
        <v>43949.4792592593</v>
      </c>
      <c r="D948" s="4" t="s">
        <v>3509</v>
      </c>
      <c r="E948" s="5" t="s">
        <v>3506</v>
      </c>
      <c r="F948" s="6" t="s">
        <v>27</v>
      </c>
      <c r="G948" s="7" t="s">
        <v>64</v>
      </c>
      <c r="H948" s="8" t="s">
        <v>666</v>
      </c>
      <c r="I948" s="9" t="s">
        <v>19</v>
      </c>
      <c r="J948" s="10" t="s">
        <v>2150</v>
      </c>
      <c r="K948" s="11" t="s">
        <v>2150</v>
      </c>
      <c r="L948" s="12" t="s">
        <v>111</v>
      </c>
      <c r="M948" s="13" t="s">
        <v>105</v>
      </c>
    </row>
    <row r="949" spans="1:13" hidden="1" x14ac:dyDescent="0.25">
      <c r="A949" s="1" t="s">
        <v>3510</v>
      </c>
      <c r="B949" s="2" t="s">
        <v>3511</v>
      </c>
      <c r="C949" s="3">
        <v>43881.371770833299</v>
      </c>
      <c r="D949" s="4" t="s">
        <v>3512</v>
      </c>
      <c r="E949" s="5" t="s">
        <v>88</v>
      </c>
      <c r="F949" s="6" t="s">
        <v>17</v>
      </c>
      <c r="G949" s="7" t="s">
        <v>89</v>
      </c>
      <c r="H949" s="8" t="s">
        <v>19</v>
      </c>
      <c r="I949" s="9" t="s">
        <v>19</v>
      </c>
      <c r="J949" s="10" t="s">
        <v>2150</v>
      </c>
      <c r="K949" s="11" t="s">
        <v>2150</v>
      </c>
      <c r="L949" s="12" t="s">
        <v>46</v>
      </c>
      <c r="M949" s="13" t="s">
        <v>173</v>
      </c>
    </row>
    <row r="950" spans="1:13" hidden="1" x14ac:dyDescent="0.25">
      <c r="A950" s="1" t="s">
        <v>3513</v>
      </c>
      <c r="B950" s="2" t="s">
        <v>3514</v>
      </c>
      <c r="C950" s="3">
        <v>44022.548159722202</v>
      </c>
      <c r="D950" s="4" t="s">
        <v>3515</v>
      </c>
      <c r="E950" s="5" t="s">
        <v>583</v>
      </c>
      <c r="F950" s="6" t="s">
        <v>17</v>
      </c>
      <c r="G950" s="7" t="s">
        <v>140</v>
      </c>
      <c r="H950" s="8" t="s">
        <v>141</v>
      </c>
      <c r="I950" s="9" t="s">
        <v>19</v>
      </c>
      <c r="J950" s="10" t="s">
        <v>3516</v>
      </c>
      <c r="K950" s="11" t="s">
        <v>3516</v>
      </c>
      <c r="L950" s="12" t="s">
        <v>21</v>
      </c>
      <c r="M950" s="13" t="s">
        <v>22</v>
      </c>
    </row>
    <row r="951" spans="1:13" hidden="1" x14ac:dyDescent="0.25">
      <c r="A951" s="1" t="s">
        <v>3517</v>
      </c>
      <c r="B951" s="2" t="s">
        <v>3518</v>
      </c>
      <c r="C951" s="3">
        <v>43732.650162037004</v>
      </c>
      <c r="D951" s="4" t="s">
        <v>3519</v>
      </c>
      <c r="E951" s="5" t="s">
        <v>3520</v>
      </c>
      <c r="F951" s="6" t="s">
        <v>17</v>
      </c>
      <c r="G951" s="7" t="s">
        <v>99</v>
      </c>
      <c r="H951" s="8" t="s">
        <v>19</v>
      </c>
      <c r="I951" s="9" t="s">
        <v>19</v>
      </c>
      <c r="J951" s="10" t="s">
        <v>3521</v>
      </c>
      <c r="K951" s="11" t="s">
        <v>3522</v>
      </c>
      <c r="L951" s="12" t="s">
        <v>117</v>
      </c>
      <c r="M951" s="13" t="s">
        <v>22</v>
      </c>
    </row>
    <row r="952" spans="1:13" hidden="1" x14ac:dyDescent="0.25">
      <c r="A952" s="1" t="s">
        <v>3523</v>
      </c>
      <c r="B952" s="2" t="s">
        <v>3524</v>
      </c>
      <c r="C952" s="3">
        <v>43732.6499189815</v>
      </c>
      <c r="D952" s="4" t="s">
        <v>3525</v>
      </c>
      <c r="E952" s="5" t="s">
        <v>3520</v>
      </c>
      <c r="F952" s="6" t="s">
        <v>35</v>
      </c>
      <c r="G952" s="7" t="s">
        <v>99</v>
      </c>
      <c r="H952" s="8" t="s">
        <v>19</v>
      </c>
      <c r="I952" s="9" t="s">
        <v>19</v>
      </c>
      <c r="J952" s="10" t="s">
        <v>3521</v>
      </c>
      <c r="K952" s="11" t="s">
        <v>3522</v>
      </c>
      <c r="L952" s="12" t="s">
        <v>117</v>
      </c>
      <c r="M952" s="13" t="s">
        <v>22</v>
      </c>
    </row>
    <row r="953" spans="1:13" hidden="1" x14ac:dyDescent="0.25">
      <c r="A953" s="1" t="s">
        <v>3526</v>
      </c>
      <c r="B953" s="2" t="s">
        <v>3527</v>
      </c>
      <c r="C953" s="3">
        <v>44034.5953240741</v>
      </c>
      <c r="D953" s="4" t="s">
        <v>3528</v>
      </c>
      <c r="E953" s="5" t="s">
        <v>3529</v>
      </c>
      <c r="F953" s="6" t="s">
        <v>35</v>
      </c>
      <c r="G953" s="7" t="s">
        <v>99</v>
      </c>
      <c r="H953" s="8" t="s">
        <v>19</v>
      </c>
      <c r="I953" s="9" t="s">
        <v>19</v>
      </c>
      <c r="J953" s="10" t="s">
        <v>3521</v>
      </c>
      <c r="K953" s="11" t="s">
        <v>3522</v>
      </c>
      <c r="L953" s="12" t="s">
        <v>30</v>
      </c>
      <c r="M953" s="13" t="s">
        <v>173</v>
      </c>
    </row>
    <row r="954" spans="1:13" hidden="1" x14ac:dyDescent="0.25">
      <c r="A954" s="1" t="s">
        <v>3530</v>
      </c>
      <c r="B954" s="2" t="s">
        <v>3531</v>
      </c>
      <c r="C954" s="3">
        <v>44063.690937500003</v>
      </c>
      <c r="D954" s="4" t="s">
        <v>3532</v>
      </c>
      <c r="E954" s="5" t="s">
        <v>3014</v>
      </c>
      <c r="F954" s="6" t="s">
        <v>35</v>
      </c>
      <c r="G954" s="7" t="s">
        <v>99</v>
      </c>
      <c r="H954" s="8" t="s">
        <v>19</v>
      </c>
      <c r="I954" s="9" t="s">
        <v>19</v>
      </c>
      <c r="J954" s="10" t="s">
        <v>3521</v>
      </c>
      <c r="K954" s="11" t="s">
        <v>3522</v>
      </c>
      <c r="L954" s="12" t="s">
        <v>30</v>
      </c>
      <c r="M954" s="13" t="s">
        <v>22</v>
      </c>
    </row>
    <row r="955" spans="1:13" hidden="1" x14ac:dyDescent="0.25">
      <c r="A955" s="1" t="s">
        <v>3533</v>
      </c>
      <c r="B955" s="2" t="s">
        <v>3534</v>
      </c>
      <c r="C955" s="3">
        <v>43909.423981481501</v>
      </c>
      <c r="D955" s="4" t="s">
        <v>3535</v>
      </c>
      <c r="E955" s="5" t="s">
        <v>1409</v>
      </c>
      <c r="F955" s="6" t="s">
        <v>27</v>
      </c>
      <c r="G955" s="7" t="s">
        <v>64</v>
      </c>
      <c r="H955" s="8" t="s">
        <v>666</v>
      </c>
      <c r="I955" s="9" t="s">
        <v>19</v>
      </c>
      <c r="J955" s="10" t="s">
        <v>3536</v>
      </c>
      <c r="K955" s="11" t="s">
        <v>3536</v>
      </c>
      <c r="L955" s="12" t="s">
        <v>21</v>
      </c>
      <c r="M955" s="13" t="s">
        <v>22</v>
      </c>
    </row>
    <row r="956" spans="1:13" x14ac:dyDescent="0.25">
      <c r="A956" s="1" t="s">
        <v>3540</v>
      </c>
      <c r="B956" s="2" t="s">
        <v>3541</v>
      </c>
      <c r="C956" s="3">
        <v>43865.4519560185</v>
      </c>
      <c r="D956" s="4" t="s">
        <v>3542</v>
      </c>
      <c r="E956" s="5" t="s">
        <v>80</v>
      </c>
      <c r="F956" s="6" t="s">
        <v>27</v>
      </c>
      <c r="G956" s="7" t="s">
        <v>19</v>
      </c>
      <c r="H956" s="8" t="s">
        <v>19</v>
      </c>
      <c r="I956" s="9" t="s">
        <v>80</v>
      </c>
      <c r="J956" s="10" t="s">
        <v>3536</v>
      </c>
      <c r="K956" s="11" t="s">
        <v>3536</v>
      </c>
      <c r="L956" s="12" t="s">
        <v>21</v>
      </c>
      <c r="M956" s="13" t="s">
        <v>22</v>
      </c>
    </row>
    <row r="957" spans="1:13" x14ac:dyDescent="0.25">
      <c r="A957" s="1" t="s">
        <v>3543</v>
      </c>
      <c r="B957" s="2" t="s">
        <v>3544</v>
      </c>
      <c r="C957" s="3">
        <v>44014.333900463003</v>
      </c>
      <c r="D957" s="4" t="s">
        <v>3545</v>
      </c>
      <c r="E957" s="5" t="s">
        <v>3546</v>
      </c>
      <c r="F957" s="6" t="s">
        <v>27</v>
      </c>
      <c r="G957" s="7" t="s">
        <v>19</v>
      </c>
      <c r="H957" s="8" t="s">
        <v>19</v>
      </c>
      <c r="I957" s="9" t="s">
        <v>28</v>
      </c>
      <c r="J957" s="10" t="s">
        <v>3536</v>
      </c>
      <c r="K957" s="11" t="s">
        <v>3536</v>
      </c>
      <c r="L957" s="12" t="s">
        <v>987</v>
      </c>
      <c r="M957" s="13" t="s">
        <v>22</v>
      </c>
    </row>
    <row r="958" spans="1:13" hidden="1" x14ac:dyDescent="0.25">
      <c r="A958" s="1" t="s">
        <v>3537</v>
      </c>
      <c r="B958" s="2" t="s">
        <v>3538</v>
      </c>
      <c r="C958" s="3">
        <v>43117.685578703698</v>
      </c>
      <c r="D958" s="4" t="s">
        <v>3539</v>
      </c>
      <c r="E958" s="5" t="s">
        <v>63</v>
      </c>
      <c r="F958" s="6" t="s">
        <v>27</v>
      </c>
      <c r="G958" s="7" t="s">
        <v>64</v>
      </c>
      <c r="H958" s="8" t="s">
        <v>65</v>
      </c>
      <c r="I958" s="9" t="s">
        <v>19</v>
      </c>
      <c r="J958" s="10" t="s">
        <v>3536</v>
      </c>
      <c r="K958" s="11" t="s">
        <v>3536</v>
      </c>
      <c r="L958" s="12" t="s">
        <v>21</v>
      </c>
      <c r="M958" s="13" t="s">
        <v>22</v>
      </c>
    </row>
    <row r="959" spans="1:13" hidden="1" x14ac:dyDescent="0.25">
      <c r="A959" s="1" t="s">
        <v>3547</v>
      </c>
      <c r="B959" s="2" t="s">
        <v>3548</v>
      </c>
      <c r="C959" s="3">
        <v>43861.463275463</v>
      </c>
      <c r="D959" s="4" t="s">
        <v>3549</v>
      </c>
      <c r="E959" s="5" t="s">
        <v>710</v>
      </c>
      <c r="F959" s="6" t="s">
        <v>17</v>
      </c>
      <c r="G959" s="7" t="s">
        <v>140</v>
      </c>
      <c r="H959" s="8" t="s">
        <v>420</v>
      </c>
      <c r="I959" s="9" t="s">
        <v>19</v>
      </c>
      <c r="J959" s="10" t="s">
        <v>3536</v>
      </c>
      <c r="K959" s="11" t="s">
        <v>3536</v>
      </c>
      <c r="L959" s="12" t="s">
        <v>111</v>
      </c>
      <c r="M959" s="13" t="s">
        <v>22</v>
      </c>
    </row>
    <row r="960" spans="1:13" hidden="1" x14ac:dyDescent="0.25">
      <c r="A960" s="1" t="s">
        <v>3550</v>
      </c>
      <c r="B960" s="2" t="s">
        <v>3551</v>
      </c>
      <c r="C960" s="3">
        <v>43861.463275463</v>
      </c>
      <c r="D960" s="4" t="s">
        <v>3552</v>
      </c>
      <c r="E960" s="5" t="s">
        <v>710</v>
      </c>
      <c r="F960" s="6" t="s">
        <v>27</v>
      </c>
      <c r="G960" s="7" t="s">
        <v>140</v>
      </c>
      <c r="H960" s="8" t="s">
        <v>420</v>
      </c>
      <c r="I960" s="9" t="s">
        <v>19</v>
      </c>
      <c r="J960" s="10" t="s">
        <v>3536</v>
      </c>
      <c r="K960" s="11" t="s">
        <v>3536</v>
      </c>
      <c r="L960" s="12" t="s">
        <v>111</v>
      </c>
      <c r="M960" s="13" t="s">
        <v>22</v>
      </c>
    </row>
    <row r="961" spans="1:13" hidden="1" x14ac:dyDescent="0.25">
      <c r="A961" s="1" t="s">
        <v>3553</v>
      </c>
      <c r="B961" s="2" t="s">
        <v>3554</v>
      </c>
      <c r="C961" s="3">
        <v>43586.499606481499</v>
      </c>
      <c r="D961" s="4" t="s">
        <v>3555</v>
      </c>
      <c r="E961" s="5" t="s">
        <v>2408</v>
      </c>
      <c r="F961" s="6" t="s">
        <v>17</v>
      </c>
      <c r="G961" s="7" t="s">
        <v>18</v>
      </c>
      <c r="H961" s="8" t="s">
        <v>19</v>
      </c>
      <c r="I961" s="9" t="s">
        <v>19</v>
      </c>
      <c r="J961" s="10" t="s">
        <v>3556</v>
      </c>
      <c r="K961" s="11" t="s">
        <v>3556</v>
      </c>
      <c r="L961" s="12" t="s">
        <v>21</v>
      </c>
      <c r="M961" s="13" t="s">
        <v>22</v>
      </c>
    </row>
    <row r="962" spans="1:13" hidden="1" x14ac:dyDescent="0.25">
      <c r="A962" s="1" t="s">
        <v>3557</v>
      </c>
      <c r="B962" s="2" t="s">
        <v>3558</v>
      </c>
      <c r="C962" s="3">
        <v>43539.455891203703</v>
      </c>
      <c r="D962" s="4" t="s">
        <v>3559</v>
      </c>
      <c r="E962" s="5" t="s">
        <v>609</v>
      </c>
      <c r="F962" s="6" t="s">
        <v>17</v>
      </c>
      <c r="G962" s="7" t="s">
        <v>43</v>
      </c>
      <c r="H962" s="8" t="s">
        <v>44</v>
      </c>
      <c r="I962" s="9" t="s">
        <v>19</v>
      </c>
      <c r="J962" s="10" t="s">
        <v>3556</v>
      </c>
      <c r="K962" s="11" t="s">
        <v>3556</v>
      </c>
      <c r="L962" s="12" t="s">
        <v>21</v>
      </c>
      <c r="M962" s="13" t="s">
        <v>22</v>
      </c>
    </row>
    <row r="963" spans="1:13" hidden="1" x14ac:dyDescent="0.25">
      <c r="A963" s="1" t="s">
        <v>3560</v>
      </c>
      <c r="B963" s="2" t="s">
        <v>3561</v>
      </c>
      <c r="C963" s="3">
        <v>43586.499606481499</v>
      </c>
      <c r="D963" s="4" t="s">
        <v>3562</v>
      </c>
      <c r="E963" s="5" t="s">
        <v>2408</v>
      </c>
      <c r="F963" s="6" t="s">
        <v>27</v>
      </c>
      <c r="G963" s="7" t="s">
        <v>18</v>
      </c>
      <c r="H963" s="8" t="s">
        <v>19</v>
      </c>
      <c r="I963" s="9" t="s">
        <v>19</v>
      </c>
      <c r="J963" s="10" t="s">
        <v>3556</v>
      </c>
      <c r="K963" s="11" t="s">
        <v>3556</v>
      </c>
      <c r="L963" s="12" t="s">
        <v>21</v>
      </c>
      <c r="M963" s="13" t="s">
        <v>22</v>
      </c>
    </row>
    <row r="964" spans="1:13" hidden="1" x14ac:dyDescent="0.25">
      <c r="A964" s="1" t="s">
        <v>3563</v>
      </c>
      <c r="B964" s="2" t="s">
        <v>3564</v>
      </c>
      <c r="C964" s="3">
        <v>43586.499606481499</v>
      </c>
      <c r="D964" s="4" t="s">
        <v>3565</v>
      </c>
      <c r="E964" s="5" t="s">
        <v>3143</v>
      </c>
      <c r="F964" s="6" t="s">
        <v>17</v>
      </c>
      <c r="G964" s="7" t="s">
        <v>18</v>
      </c>
      <c r="H964" s="8" t="s">
        <v>19</v>
      </c>
      <c r="I964" s="9" t="s">
        <v>19</v>
      </c>
      <c r="J964" s="10" t="s">
        <v>3556</v>
      </c>
      <c r="K964" s="11" t="s">
        <v>3556</v>
      </c>
      <c r="L964" s="12" t="s">
        <v>21</v>
      </c>
      <c r="M964" s="13" t="s">
        <v>22</v>
      </c>
    </row>
    <row r="965" spans="1:13" hidden="1" x14ac:dyDescent="0.25">
      <c r="A965" s="1" t="s">
        <v>3566</v>
      </c>
      <c r="B965" s="2" t="s">
        <v>3567</v>
      </c>
      <c r="C965" s="3">
        <v>43586.499606481499</v>
      </c>
      <c r="D965" s="4" t="s">
        <v>3568</v>
      </c>
      <c r="E965" s="5" t="s">
        <v>3143</v>
      </c>
      <c r="F965" s="6" t="s">
        <v>27</v>
      </c>
      <c r="G965" s="7" t="s">
        <v>18</v>
      </c>
      <c r="H965" s="8" t="s">
        <v>19</v>
      </c>
      <c r="I965" s="9" t="s">
        <v>19</v>
      </c>
      <c r="J965" s="10" t="s">
        <v>3556</v>
      </c>
      <c r="K965" s="11" t="s">
        <v>3556</v>
      </c>
      <c r="L965" s="12" t="s">
        <v>21</v>
      </c>
      <c r="M965" s="13" t="s">
        <v>22</v>
      </c>
    </row>
    <row r="966" spans="1:13" hidden="1" x14ac:dyDescent="0.25">
      <c r="A966" s="1" t="s">
        <v>3569</v>
      </c>
      <c r="B966" s="2" t="s">
        <v>3570</v>
      </c>
      <c r="C966" s="3">
        <v>43586.499606481499</v>
      </c>
      <c r="D966" s="4" t="s">
        <v>3571</v>
      </c>
      <c r="E966" s="5" t="s">
        <v>2393</v>
      </c>
      <c r="F966" s="6" t="s">
        <v>17</v>
      </c>
      <c r="G966" s="7" t="s">
        <v>18</v>
      </c>
      <c r="H966" s="8" t="s">
        <v>19</v>
      </c>
      <c r="I966" s="9" t="s">
        <v>19</v>
      </c>
      <c r="J966" s="10" t="s">
        <v>3556</v>
      </c>
      <c r="K966" s="11" t="s">
        <v>3556</v>
      </c>
      <c r="L966" s="12" t="s">
        <v>21</v>
      </c>
      <c r="M966" s="13" t="s">
        <v>22</v>
      </c>
    </row>
    <row r="967" spans="1:13" hidden="1" x14ac:dyDescent="0.25">
      <c r="A967" s="1" t="s">
        <v>3572</v>
      </c>
      <c r="B967" s="2" t="s">
        <v>3573</v>
      </c>
      <c r="C967" s="3">
        <v>43586.499606481499</v>
      </c>
      <c r="D967" s="4" t="s">
        <v>3574</v>
      </c>
      <c r="E967" s="5" t="s">
        <v>2393</v>
      </c>
      <c r="F967" s="6" t="s">
        <v>27</v>
      </c>
      <c r="G967" s="7" t="s">
        <v>18</v>
      </c>
      <c r="H967" s="8" t="s">
        <v>19</v>
      </c>
      <c r="I967" s="9" t="s">
        <v>19</v>
      </c>
      <c r="J967" s="10" t="s">
        <v>3556</v>
      </c>
      <c r="K967" s="11" t="s">
        <v>3556</v>
      </c>
      <c r="L967" s="12" t="s">
        <v>21</v>
      </c>
      <c r="M967" s="13" t="s">
        <v>22</v>
      </c>
    </row>
    <row r="968" spans="1:13" hidden="1" x14ac:dyDescent="0.25">
      <c r="A968" s="1" t="s">
        <v>3575</v>
      </c>
      <c r="B968" s="2" t="s">
        <v>3576</v>
      </c>
      <c r="C968" s="3">
        <v>43586.499606481499</v>
      </c>
      <c r="D968" s="4" t="s">
        <v>3577</v>
      </c>
      <c r="E968" s="5" t="s">
        <v>3578</v>
      </c>
      <c r="F968" s="6" t="s">
        <v>17</v>
      </c>
      <c r="G968" s="7" t="s">
        <v>18</v>
      </c>
      <c r="H968" s="8" t="s">
        <v>19</v>
      </c>
      <c r="I968" s="9" t="s">
        <v>19</v>
      </c>
      <c r="J968" s="10" t="s">
        <v>3556</v>
      </c>
      <c r="K968" s="11" t="s">
        <v>3556</v>
      </c>
      <c r="L968" s="12" t="s">
        <v>21</v>
      </c>
      <c r="M968" s="13" t="s">
        <v>22</v>
      </c>
    </row>
    <row r="969" spans="1:13" hidden="1" x14ac:dyDescent="0.25">
      <c r="A969" s="1" t="s">
        <v>3579</v>
      </c>
      <c r="B969" s="2" t="s">
        <v>3580</v>
      </c>
      <c r="C969" s="3">
        <v>43586.499606481499</v>
      </c>
      <c r="D969" s="4" t="s">
        <v>3581</v>
      </c>
      <c r="E969" s="5" t="s">
        <v>3578</v>
      </c>
      <c r="F969" s="6" t="s">
        <v>27</v>
      </c>
      <c r="G969" s="7" t="s">
        <v>18</v>
      </c>
      <c r="H969" s="8" t="s">
        <v>19</v>
      </c>
      <c r="I969" s="9" t="s">
        <v>19</v>
      </c>
      <c r="J969" s="10" t="s">
        <v>3556</v>
      </c>
      <c r="K969" s="11" t="s">
        <v>3556</v>
      </c>
      <c r="L969" s="12" t="s">
        <v>21</v>
      </c>
      <c r="M969" s="13" t="s">
        <v>22</v>
      </c>
    </row>
    <row r="970" spans="1:13" x14ac:dyDescent="0.25">
      <c r="A970" s="1" t="s">
        <v>3586</v>
      </c>
      <c r="B970" s="2" t="s">
        <v>3587</v>
      </c>
      <c r="C970" s="3">
        <v>43887.598773148202</v>
      </c>
      <c r="D970" s="4" t="s">
        <v>3588</v>
      </c>
      <c r="E970" s="5" t="s">
        <v>3589</v>
      </c>
      <c r="F970" s="6" t="s">
        <v>27</v>
      </c>
      <c r="G970" s="7" t="s">
        <v>19</v>
      </c>
      <c r="H970" s="8" t="s">
        <v>19</v>
      </c>
      <c r="I970" s="9" t="s">
        <v>28</v>
      </c>
      <c r="J970" s="10" t="s">
        <v>3556</v>
      </c>
      <c r="K970" s="11" t="s">
        <v>3556</v>
      </c>
      <c r="L970" s="12" t="s">
        <v>21</v>
      </c>
      <c r="M970" s="13" t="s">
        <v>22</v>
      </c>
    </row>
    <row r="971" spans="1:13" x14ac:dyDescent="0.25">
      <c r="A971" s="1" t="s">
        <v>3590</v>
      </c>
      <c r="B971" s="2" t="s">
        <v>3591</v>
      </c>
      <c r="C971" s="3">
        <v>43887.598888888897</v>
      </c>
      <c r="D971" s="4" t="s">
        <v>3592</v>
      </c>
      <c r="E971" s="5" t="s">
        <v>3593</v>
      </c>
      <c r="F971" s="6" t="s">
        <v>27</v>
      </c>
      <c r="G971" s="7" t="s">
        <v>19</v>
      </c>
      <c r="H971" s="8" t="s">
        <v>19</v>
      </c>
      <c r="I971" s="9" t="s">
        <v>28</v>
      </c>
      <c r="J971" s="10" t="s">
        <v>3556</v>
      </c>
      <c r="K971" s="11" t="s">
        <v>3556</v>
      </c>
      <c r="L971" s="12" t="s">
        <v>21</v>
      </c>
      <c r="M971" s="13" t="s">
        <v>22</v>
      </c>
    </row>
    <row r="972" spans="1:13" x14ac:dyDescent="0.25">
      <c r="A972" s="1" t="s">
        <v>3594</v>
      </c>
      <c r="B972" s="2" t="s">
        <v>3595</v>
      </c>
      <c r="C972" s="3">
        <v>43887.598958333299</v>
      </c>
      <c r="D972" s="4" t="s">
        <v>3596</v>
      </c>
      <c r="E972" s="5" t="s">
        <v>3597</v>
      </c>
      <c r="F972" s="6" t="s">
        <v>27</v>
      </c>
      <c r="G972" s="7" t="s">
        <v>19</v>
      </c>
      <c r="H972" s="8" t="s">
        <v>19</v>
      </c>
      <c r="I972" s="9" t="s">
        <v>80</v>
      </c>
      <c r="J972" s="10" t="s">
        <v>3556</v>
      </c>
      <c r="K972" s="11" t="s">
        <v>3556</v>
      </c>
      <c r="L972" s="12" t="s">
        <v>21</v>
      </c>
      <c r="M972" s="13" t="s">
        <v>22</v>
      </c>
    </row>
    <row r="973" spans="1:13" hidden="1" x14ac:dyDescent="0.25">
      <c r="A973" s="1" t="s">
        <v>3582</v>
      </c>
      <c r="B973" s="2" t="s">
        <v>3583</v>
      </c>
      <c r="C973" s="3">
        <v>43586.4996412037</v>
      </c>
      <c r="D973" s="4" t="s">
        <v>3584</v>
      </c>
      <c r="E973" s="5" t="s">
        <v>3585</v>
      </c>
      <c r="F973" s="6" t="s">
        <v>27</v>
      </c>
      <c r="G973" s="7" t="s">
        <v>140</v>
      </c>
      <c r="H973" s="8" t="s">
        <v>425</v>
      </c>
      <c r="I973" s="9" t="s">
        <v>19</v>
      </c>
      <c r="J973" s="10" t="s">
        <v>3556</v>
      </c>
      <c r="K973" s="11" t="s">
        <v>3556</v>
      </c>
      <c r="L973" s="12" t="s">
        <v>21</v>
      </c>
      <c r="M973" s="13" t="s">
        <v>22</v>
      </c>
    </row>
    <row r="974" spans="1:13" hidden="1" x14ac:dyDescent="0.25">
      <c r="A974" s="1" t="s">
        <v>3598</v>
      </c>
      <c r="B974" s="2" t="s">
        <v>3599</v>
      </c>
      <c r="C974" s="3">
        <v>44034.437349537002</v>
      </c>
      <c r="D974" s="4" t="s">
        <v>3600</v>
      </c>
      <c r="E974" s="5" t="s">
        <v>284</v>
      </c>
      <c r="F974" s="6" t="s">
        <v>17</v>
      </c>
      <c r="G974" s="7" t="s">
        <v>285</v>
      </c>
      <c r="H974" s="8" t="s">
        <v>19</v>
      </c>
      <c r="I974" s="9" t="s">
        <v>19</v>
      </c>
      <c r="J974" s="10" t="s">
        <v>3556</v>
      </c>
      <c r="K974" s="11" t="s">
        <v>3556</v>
      </c>
      <c r="L974" s="12" t="s">
        <v>21</v>
      </c>
      <c r="M974" s="13" t="s">
        <v>22</v>
      </c>
    </row>
    <row r="975" spans="1:13" hidden="1" x14ac:dyDescent="0.25">
      <c r="A975" s="1" t="s">
        <v>3601</v>
      </c>
      <c r="B975" s="2" t="s">
        <v>3602</v>
      </c>
      <c r="C975" s="3">
        <v>43712.4461226852</v>
      </c>
      <c r="D975" s="4" t="s">
        <v>3603</v>
      </c>
      <c r="E975" s="5" t="s">
        <v>150</v>
      </c>
      <c r="F975" s="6" t="s">
        <v>17</v>
      </c>
      <c r="G975" s="7" t="s">
        <v>43</v>
      </c>
      <c r="H975" s="8" t="s">
        <v>51</v>
      </c>
      <c r="I975" s="9" t="s">
        <v>19</v>
      </c>
      <c r="J975" s="10" t="s">
        <v>3556</v>
      </c>
      <c r="K975" s="11" t="s">
        <v>3556</v>
      </c>
      <c r="L975" s="12" t="s">
        <v>21</v>
      </c>
      <c r="M975" s="13" t="s">
        <v>22</v>
      </c>
    </row>
    <row r="976" spans="1:13" hidden="1" x14ac:dyDescent="0.25">
      <c r="A976" s="1" t="s">
        <v>3604</v>
      </c>
      <c r="B976" s="2" t="s">
        <v>3605</v>
      </c>
      <c r="C976" s="3">
        <v>43977.495034722197</v>
      </c>
      <c r="D976" s="4" t="s">
        <v>3606</v>
      </c>
      <c r="E976" s="5" t="s">
        <v>88</v>
      </c>
      <c r="F976" s="6" t="s">
        <v>17</v>
      </c>
      <c r="G976" s="7" t="s">
        <v>89</v>
      </c>
      <c r="H976" s="8" t="s">
        <v>19</v>
      </c>
      <c r="I976" s="9" t="s">
        <v>19</v>
      </c>
      <c r="J976" s="10" t="s">
        <v>3556</v>
      </c>
      <c r="K976" s="11" t="s">
        <v>3556</v>
      </c>
      <c r="L976" s="12" t="s">
        <v>21</v>
      </c>
      <c r="M976" s="13" t="s">
        <v>22</v>
      </c>
    </row>
    <row r="977" spans="1:13" hidden="1" x14ac:dyDescent="0.25">
      <c r="A977" s="1" t="s">
        <v>3607</v>
      </c>
      <c r="B977" s="2" t="s">
        <v>3608</v>
      </c>
      <c r="C977" s="3">
        <v>43509.560555555603</v>
      </c>
      <c r="D977" s="4" t="s">
        <v>3609</v>
      </c>
      <c r="E977" s="5" t="s">
        <v>289</v>
      </c>
      <c r="F977" s="6" t="s">
        <v>17</v>
      </c>
      <c r="G977" s="7" t="s">
        <v>155</v>
      </c>
      <c r="H977" s="8" t="s">
        <v>19</v>
      </c>
      <c r="I977" s="9" t="s">
        <v>19</v>
      </c>
      <c r="J977" s="10" t="s">
        <v>3556</v>
      </c>
      <c r="K977" s="11" t="s">
        <v>3556</v>
      </c>
      <c r="L977" s="12" t="s">
        <v>21</v>
      </c>
      <c r="M977" s="13" t="s">
        <v>22</v>
      </c>
    </row>
    <row r="978" spans="1:13" hidden="1" x14ac:dyDescent="0.25">
      <c r="A978" s="1" t="s">
        <v>3610</v>
      </c>
      <c r="B978" s="2" t="s">
        <v>3611</v>
      </c>
      <c r="C978" s="3">
        <v>43609.557696759301</v>
      </c>
      <c r="D978" s="4" t="s">
        <v>3612</v>
      </c>
      <c r="E978" s="5" t="s">
        <v>63</v>
      </c>
      <c r="F978" s="6" t="s">
        <v>27</v>
      </c>
      <c r="G978" s="7" t="s">
        <v>64</v>
      </c>
      <c r="H978" s="8" t="s">
        <v>65</v>
      </c>
      <c r="I978" s="9" t="s">
        <v>19</v>
      </c>
      <c r="J978" s="10" t="s">
        <v>3556</v>
      </c>
      <c r="K978" s="11" t="s">
        <v>3556</v>
      </c>
      <c r="L978" s="12" t="s">
        <v>21</v>
      </c>
      <c r="M978" s="13" t="s">
        <v>22</v>
      </c>
    </row>
    <row r="979" spans="1:13" hidden="1" x14ac:dyDescent="0.25">
      <c r="A979" s="1" t="s">
        <v>3613</v>
      </c>
      <c r="B979" s="2" t="s">
        <v>3614</v>
      </c>
      <c r="C979" s="3">
        <v>43586.4996412037</v>
      </c>
      <c r="D979" s="4" t="s">
        <v>3615</v>
      </c>
      <c r="E979" s="5" t="s">
        <v>1775</v>
      </c>
      <c r="F979" s="6" t="s">
        <v>27</v>
      </c>
      <c r="G979" s="7" t="s">
        <v>140</v>
      </c>
      <c r="H979" s="8" t="s">
        <v>425</v>
      </c>
      <c r="I979" s="9" t="s">
        <v>19</v>
      </c>
      <c r="J979" s="10" t="s">
        <v>3556</v>
      </c>
      <c r="K979" s="11" t="s">
        <v>3556</v>
      </c>
      <c r="L979" s="12" t="s">
        <v>21</v>
      </c>
      <c r="M979" s="13" t="s">
        <v>22</v>
      </c>
    </row>
    <row r="980" spans="1:13" hidden="1" x14ac:dyDescent="0.25">
      <c r="A980" s="1" t="s">
        <v>3616</v>
      </c>
      <c r="B980" s="2" t="s">
        <v>3617</v>
      </c>
      <c r="C980" s="3">
        <v>43584.506516203699</v>
      </c>
      <c r="D980" s="4" t="s">
        <v>3618</v>
      </c>
      <c r="E980" s="5" t="s">
        <v>710</v>
      </c>
      <c r="F980" s="6" t="s">
        <v>17</v>
      </c>
      <c r="G980" s="7" t="s">
        <v>140</v>
      </c>
      <c r="H980" s="8" t="s">
        <v>420</v>
      </c>
      <c r="I980" s="9" t="s">
        <v>19</v>
      </c>
      <c r="J980" s="10" t="s">
        <v>3556</v>
      </c>
      <c r="K980" s="11" t="s">
        <v>3556</v>
      </c>
      <c r="L980" s="12" t="s">
        <v>21</v>
      </c>
      <c r="M980" s="13" t="s">
        <v>22</v>
      </c>
    </row>
    <row r="981" spans="1:13" hidden="1" x14ac:dyDescent="0.25">
      <c r="A981" s="1" t="s">
        <v>3619</v>
      </c>
      <c r="B981" s="2" t="s">
        <v>3620</v>
      </c>
      <c r="C981" s="3">
        <v>43584.506516203699</v>
      </c>
      <c r="D981" s="4" t="s">
        <v>3621</v>
      </c>
      <c r="E981" s="5" t="s">
        <v>710</v>
      </c>
      <c r="F981" s="6" t="s">
        <v>27</v>
      </c>
      <c r="G981" s="7" t="s">
        <v>140</v>
      </c>
      <c r="H981" s="8" t="s">
        <v>420</v>
      </c>
      <c r="I981" s="9" t="s">
        <v>19</v>
      </c>
      <c r="J981" s="10" t="s">
        <v>3556</v>
      </c>
      <c r="K981" s="11" t="s">
        <v>3556</v>
      </c>
      <c r="L981" s="12" t="s">
        <v>21</v>
      </c>
      <c r="M981" s="13" t="s">
        <v>22</v>
      </c>
    </row>
    <row r="982" spans="1:13" hidden="1" x14ac:dyDescent="0.25">
      <c r="A982" s="1" t="s">
        <v>3622</v>
      </c>
      <c r="B982" s="2" t="s">
        <v>3623</v>
      </c>
      <c r="C982" s="3">
        <v>43586.499606481499</v>
      </c>
      <c r="D982" s="4" t="s">
        <v>3624</v>
      </c>
      <c r="E982" s="5" t="s">
        <v>3625</v>
      </c>
      <c r="F982" s="6" t="s">
        <v>17</v>
      </c>
      <c r="G982" s="7" t="s">
        <v>18</v>
      </c>
      <c r="H982" s="8" t="s">
        <v>19</v>
      </c>
      <c r="I982" s="9" t="s">
        <v>19</v>
      </c>
      <c r="J982" s="10" t="s">
        <v>3556</v>
      </c>
      <c r="K982" s="11" t="s">
        <v>3556</v>
      </c>
      <c r="L982" s="12" t="s">
        <v>104</v>
      </c>
      <c r="M982" s="13" t="s">
        <v>22</v>
      </c>
    </row>
    <row r="983" spans="1:13" hidden="1" x14ac:dyDescent="0.25">
      <c r="A983" s="1" t="s">
        <v>3626</v>
      </c>
      <c r="B983" s="2" t="s">
        <v>3627</v>
      </c>
      <c r="C983" s="3">
        <v>43997.809328703697</v>
      </c>
      <c r="D983" s="4" t="s">
        <v>3628</v>
      </c>
      <c r="E983" s="5" t="s">
        <v>3629</v>
      </c>
      <c r="F983" s="6" t="s">
        <v>98</v>
      </c>
      <c r="G983" s="7" t="s">
        <v>89</v>
      </c>
      <c r="H983" s="8" t="s">
        <v>19</v>
      </c>
      <c r="I983" s="9" t="s">
        <v>19</v>
      </c>
      <c r="J983" s="10" t="s">
        <v>3556</v>
      </c>
      <c r="K983" s="11" t="s">
        <v>3556</v>
      </c>
      <c r="L983" s="12" t="s">
        <v>104</v>
      </c>
      <c r="M983" s="13" t="s">
        <v>105</v>
      </c>
    </row>
    <row r="984" spans="1:13" hidden="1" x14ac:dyDescent="0.25">
      <c r="A984" s="1" t="s">
        <v>3630</v>
      </c>
      <c r="B984" s="2" t="s">
        <v>3631</v>
      </c>
      <c r="C984" s="3">
        <v>44067.689363425903</v>
      </c>
      <c r="D984" s="4" t="s">
        <v>3632</v>
      </c>
      <c r="E984" s="5" t="s">
        <v>3633</v>
      </c>
      <c r="F984" s="6" t="s">
        <v>17</v>
      </c>
      <c r="G984" s="7" t="s">
        <v>285</v>
      </c>
      <c r="H984" s="8" t="s">
        <v>19</v>
      </c>
      <c r="I984" s="9" t="s">
        <v>19</v>
      </c>
      <c r="J984" s="10" t="s">
        <v>3556</v>
      </c>
      <c r="K984" s="11" t="s">
        <v>3556</v>
      </c>
      <c r="L984" s="12" t="s">
        <v>46</v>
      </c>
      <c r="M984" s="13" t="s">
        <v>22</v>
      </c>
    </row>
    <row r="985" spans="1:13" hidden="1" x14ac:dyDescent="0.25">
      <c r="A985" s="1" t="s">
        <v>3634</v>
      </c>
      <c r="B985" s="2" t="s">
        <v>3635</v>
      </c>
      <c r="C985" s="3">
        <v>43977.494178240697</v>
      </c>
      <c r="D985" s="4" t="s">
        <v>3636</v>
      </c>
      <c r="E985" s="5" t="s">
        <v>647</v>
      </c>
      <c r="F985" s="6" t="s">
        <v>17</v>
      </c>
      <c r="G985" s="7" t="s">
        <v>89</v>
      </c>
      <c r="H985" s="8" t="s">
        <v>19</v>
      </c>
      <c r="I985" s="9" t="s">
        <v>19</v>
      </c>
      <c r="J985" s="10" t="s">
        <v>3556</v>
      </c>
      <c r="K985" s="11" t="s">
        <v>3556</v>
      </c>
      <c r="L985" s="12" t="s">
        <v>30</v>
      </c>
      <c r="M985" s="13" t="s">
        <v>173</v>
      </c>
    </row>
    <row r="986" spans="1:13" hidden="1" x14ac:dyDescent="0.25">
      <c r="A986" s="1" t="s">
        <v>3637</v>
      </c>
      <c r="B986" s="2" t="s">
        <v>3638</v>
      </c>
      <c r="C986" s="3">
        <v>43706.470312500001</v>
      </c>
      <c r="D986" s="4" t="s">
        <v>3639</v>
      </c>
      <c r="E986" s="5" t="s">
        <v>109</v>
      </c>
      <c r="F986" s="6" t="s">
        <v>17</v>
      </c>
      <c r="G986" s="7" t="s">
        <v>110</v>
      </c>
      <c r="H986" s="8" t="s">
        <v>19</v>
      </c>
      <c r="I986" s="9" t="s">
        <v>19</v>
      </c>
      <c r="J986" s="10" t="s">
        <v>3640</v>
      </c>
      <c r="K986" s="11" t="s">
        <v>3640</v>
      </c>
      <c r="L986" s="12" t="s">
        <v>38</v>
      </c>
      <c r="M986" s="13" t="s">
        <v>22</v>
      </c>
    </row>
    <row r="987" spans="1:13" hidden="1" x14ac:dyDescent="0.25">
      <c r="A987" s="1" t="s">
        <v>3641</v>
      </c>
      <c r="B987" s="2" t="s">
        <v>3642</v>
      </c>
      <c r="C987" s="3">
        <v>43732.646851851903</v>
      </c>
      <c r="D987" s="4" t="s">
        <v>3643</v>
      </c>
      <c r="E987" s="5" t="s">
        <v>1524</v>
      </c>
      <c r="F987" s="6" t="s">
        <v>17</v>
      </c>
      <c r="G987" s="7" t="s">
        <v>89</v>
      </c>
      <c r="H987" s="8" t="s">
        <v>19</v>
      </c>
      <c r="I987" s="9" t="s">
        <v>19</v>
      </c>
      <c r="J987" s="10" t="s">
        <v>3640</v>
      </c>
      <c r="K987" s="11" t="s">
        <v>3640</v>
      </c>
      <c r="L987" s="12" t="s">
        <v>117</v>
      </c>
      <c r="M987" s="13" t="s">
        <v>22</v>
      </c>
    </row>
    <row r="988" spans="1:13" x14ac:dyDescent="0.25">
      <c r="A988" s="1" t="s">
        <v>3648</v>
      </c>
      <c r="B988" s="2" t="s">
        <v>3649</v>
      </c>
      <c r="C988" s="3">
        <v>44064.791944444398</v>
      </c>
      <c r="D988" s="4" t="s">
        <v>3650</v>
      </c>
      <c r="E988" s="5" t="s">
        <v>1511</v>
      </c>
      <c r="F988" s="6" t="s">
        <v>27</v>
      </c>
      <c r="G988" s="7" t="s">
        <v>19</v>
      </c>
      <c r="H988" s="8" t="s">
        <v>19</v>
      </c>
      <c r="I988" s="9" t="s">
        <v>28</v>
      </c>
      <c r="J988" s="10" t="s">
        <v>3640</v>
      </c>
      <c r="K988" s="11" t="s">
        <v>3640</v>
      </c>
      <c r="L988" s="12" t="s">
        <v>46</v>
      </c>
      <c r="M988" s="13" t="s">
        <v>22</v>
      </c>
    </row>
    <row r="989" spans="1:13" x14ac:dyDescent="0.25">
      <c r="A989" s="1" t="s">
        <v>3651</v>
      </c>
      <c r="B989" s="2" t="s">
        <v>3652</v>
      </c>
      <c r="C989" s="3">
        <v>44064.792152777802</v>
      </c>
      <c r="D989" s="4" t="s">
        <v>3653</v>
      </c>
      <c r="E989" s="5" t="s">
        <v>3654</v>
      </c>
      <c r="F989" s="6" t="s">
        <v>27</v>
      </c>
      <c r="G989" s="7" t="s">
        <v>19</v>
      </c>
      <c r="H989" s="8" t="s">
        <v>19</v>
      </c>
      <c r="I989" s="9" t="s">
        <v>28</v>
      </c>
      <c r="J989" s="10" t="s">
        <v>3640</v>
      </c>
      <c r="K989" s="11" t="s">
        <v>3640</v>
      </c>
      <c r="L989" s="12" t="s">
        <v>30</v>
      </c>
      <c r="M989" s="13" t="s">
        <v>22</v>
      </c>
    </row>
    <row r="990" spans="1:13" hidden="1" x14ac:dyDescent="0.25">
      <c r="A990" s="1" t="s">
        <v>3644</v>
      </c>
      <c r="B990" s="2" t="s">
        <v>3645</v>
      </c>
      <c r="C990" s="3">
        <v>43706.470312500001</v>
      </c>
      <c r="D990" s="4" t="s">
        <v>3646</v>
      </c>
      <c r="E990" s="5" t="s">
        <v>3647</v>
      </c>
      <c r="F990" s="6" t="s">
        <v>116</v>
      </c>
      <c r="G990" s="7" t="s">
        <v>110</v>
      </c>
      <c r="H990" s="8" t="s">
        <v>19</v>
      </c>
      <c r="I990" s="9" t="s">
        <v>19</v>
      </c>
      <c r="J990" s="10" t="s">
        <v>3640</v>
      </c>
      <c r="K990" s="11" t="s">
        <v>3640</v>
      </c>
      <c r="L990" s="12" t="s">
        <v>46</v>
      </c>
      <c r="M990" s="13" t="s">
        <v>22</v>
      </c>
    </row>
    <row r="991" spans="1:13" x14ac:dyDescent="0.25">
      <c r="A991" s="1" t="s">
        <v>3660</v>
      </c>
      <c r="B991" s="2" t="s">
        <v>3661</v>
      </c>
      <c r="C991" s="3">
        <v>44071.573993055601</v>
      </c>
      <c r="D991" s="4" t="s">
        <v>3662</v>
      </c>
      <c r="E991" s="5" t="s">
        <v>658</v>
      </c>
      <c r="F991" s="6" t="s">
        <v>35</v>
      </c>
      <c r="G991" s="7" t="s">
        <v>19</v>
      </c>
      <c r="H991" s="8" t="s">
        <v>19</v>
      </c>
      <c r="I991" s="9" t="s">
        <v>80</v>
      </c>
      <c r="J991" s="10" t="s">
        <v>3659</v>
      </c>
      <c r="K991" s="11" t="s">
        <v>3659</v>
      </c>
      <c r="L991" s="12" t="s">
        <v>21</v>
      </c>
      <c r="M991" s="13" t="s">
        <v>22</v>
      </c>
    </row>
    <row r="992" spans="1:13" x14ac:dyDescent="0.25">
      <c r="A992" s="1" t="s">
        <v>3663</v>
      </c>
      <c r="B992" s="2" t="s">
        <v>3664</v>
      </c>
      <c r="C992" s="3">
        <v>44071.578923611101</v>
      </c>
      <c r="D992" s="4" t="s">
        <v>3665</v>
      </c>
      <c r="E992" s="5" t="s">
        <v>658</v>
      </c>
      <c r="F992" s="6" t="s">
        <v>27</v>
      </c>
      <c r="G992" s="7" t="s">
        <v>19</v>
      </c>
      <c r="H992" s="8" t="s">
        <v>19</v>
      </c>
      <c r="I992" s="9" t="s">
        <v>80</v>
      </c>
      <c r="J992" s="10" t="s">
        <v>3659</v>
      </c>
      <c r="K992" s="11" t="s">
        <v>3659</v>
      </c>
      <c r="L992" s="12" t="s">
        <v>21</v>
      </c>
      <c r="M992" s="13" t="s">
        <v>22</v>
      </c>
    </row>
    <row r="993" spans="1:13" x14ac:dyDescent="0.25">
      <c r="A993" s="1" t="s">
        <v>3666</v>
      </c>
      <c r="B993" s="2" t="s">
        <v>3667</v>
      </c>
      <c r="C993" s="3">
        <v>44071.665474537003</v>
      </c>
      <c r="D993" s="4" t="s">
        <v>3668</v>
      </c>
      <c r="E993" s="5" t="s">
        <v>3669</v>
      </c>
      <c r="F993" s="6" t="s">
        <v>27</v>
      </c>
      <c r="G993" s="7" t="s">
        <v>19</v>
      </c>
      <c r="H993" s="8" t="s">
        <v>19</v>
      </c>
      <c r="I993" s="9" t="s">
        <v>80</v>
      </c>
      <c r="J993" s="10" t="s">
        <v>3659</v>
      </c>
      <c r="K993" s="11" t="s">
        <v>3659</v>
      </c>
      <c r="L993" s="12" t="s">
        <v>21</v>
      </c>
      <c r="M993" s="13" t="s">
        <v>22</v>
      </c>
    </row>
    <row r="994" spans="1:13" x14ac:dyDescent="0.25">
      <c r="A994" s="1" t="s">
        <v>3670</v>
      </c>
      <c r="B994" s="2" t="s">
        <v>3671</v>
      </c>
      <c r="C994" s="3">
        <v>44071.655775462998</v>
      </c>
      <c r="D994" s="4" t="s">
        <v>3672</v>
      </c>
      <c r="E994" s="5" t="s">
        <v>3669</v>
      </c>
      <c r="F994" s="6" t="s">
        <v>27</v>
      </c>
      <c r="G994" s="7" t="s">
        <v>19</v>
      </c>
      <c r="H994" s="8" t="s">
        <v>19</v>
      </c>
      <c r="I994" s="9" t="s">
        <v>28</v>
      </c>
      <c r="J994" s="10" t="s">
        <v>3659</v>
      </c>
      <c r="K994" s="11" t="s">
        <v>3659</v>
      </c>
      <c r="L994" s="12" t="s">
        <v>21</v>
      </c>
      <c r="M994" s="13" t="s">
        <v>22</v>
      </c>
    </row>
    <row r="995" spans="1:13" x14ac:dyDescent="0.25">
      <c r="A995" s="1" t="s">
        <v>3673</v>
      </c>
      <c r="B995" s="2" t="s">
        <v>3674</v>
      </c>
      <c r="C995" s="3">
        <v>44071.585370370398</v>
      </c>
      <c r="D995" s="4" t="s">
        <v>3675</v>
      </c>
      <c r="E995" s="5" t="s">
        <v>658</v>
      </c>
      <c r="F995" s="6" t="s">
        <v>35</v>
      </c>
      <c r="G995" s="7" t="s">
        <v>19</v>
      </c>
      <c r="H995" s="8" t="s">
        <v>19</v>
      </c>
      <c r="I995" s="9" t="s">
        <v>28</v>
      </c>
      <c r="J995" s="10" t="s">
        <v>3659</v>
      </c>
      <c r="K995" s="11" t="s">
        <v>3659</v>
      </c>
      <c r="L995" s="12" t="s">
        <v>21</v>
      </c>
      <c r="M995" s="13" t="s">
        <v>22</v>
      </c>
    </row>
    <row r="996" spans="1:13" x14ac:dyDescent="0.25">
      <c r="A996" s="1" t="s">
        <v>3676</v>
      </c>
      <c r="B996" s="2" t="s">
        <v>3677</v>
      </c>
      <c r="C996" s="3">
        <v>44071.661064814798</v>
      </c>
      <c r="D996" s="4" t="s">
        <v>3678</v>
      </c>
      <c r="E996" s="5" t="s">
        <v>658</v>
      </c>
      <c r="F996" s="6" t="s">
        <v>27</v>
      </c>
      <c r="G996" s="7" t="s">
        <v>19</v>
      </c>
      <c r="H996" s="8" t="s">
        <v>19</v>
      </c>
      <c r="I996" s="9" t="s">
        <v>28</v>
      </c>
      <c r="J996" s="10" t="s">
        <v>3659</v>
      </c>
      <c r="K996" s="11" t="s">
        <v>3659</v>
      </c>
      <c r="L996" s="12" t="s">
        <v>21</v>
      </c>
      <c r="M996" s="13" t="s">
        <v>22</v>
      </c>
    </row>
    <row r="997" spans="1:13" hidden="1" x14ac:dyDescent="0.25">
      <c r="A997" s="1" t="s">
        <v>3655</v>
      </c>
      <c r="B997" s="2" t="s">
        <v>3656</v>
      </c>
      <c r="C997" s="3">
        <v>43865.452199074098</v>
      </c>
      <c r="D997" s="4" t="s">
        <v>3657</v>
      </c>
      <c r="E997" s="5" t="s">
        <v>3658</v>
      </c>
      <c r="F997" s="6" t="s">
        <v>17</v>
      </c>
      <c r="G997" s="7" t="s">
        <v>18</v>
      </c>
      <c r="H997" s="8" t="s">
        <v>19</v>
      </c>
      <c r="I997" s="9" t="s">
        <v>19</v>
      </c>
      <c r="J997" s="10" t="s">
        <v>3659</v>
      </c>
      <c r="K997" s="11" t="s">
        <v>3659</v>
      </c>
      <c r="L997" s="12" t="s">
        <v>21</v>
      </c>
      <c r="M997" s="13" t="s">
        <v>22</v>
      </c>
    </row>
    <row r="998" spans="1:13" hidden="1" x14ac:dyDescent="0.25">
      <c r="A998" s="1" t="s">
        <v>3679</v>
      </c>
      <c r="B998" s="2" t="s">
        <v>3680</v>
      </c>
      <c r="C998" s="3">
        <v>43700.464166666701</v>
      </c>
      <c r="D998" s="4" t="s">
        <v>3681</v>
      </c>
      <c r="E998" s="5" t="s">
        <v>217</v>
      </c>
      <c r="F998" s="6" t="s">
        <v>98</v>
      </c>
      <c r="G998" s="7" t="s">
        <v>110</v>
      </c>
      <c r="H998" s="8" t="s">
        <v>19</v>
      </c>
      <c r="I998" s="9" t="s">
        <v>19</v>
      </c>
      <c r="J998" s="10" t="s">
        <v>3659</v>
      </c>
      <c r="K998" s="11" t="s">
        <v>3659</v>
      </c>
      <c r="L998" s="12" t="s">
        <v>117</v>
      </c>
      <c r="M998" s="13" t="s">
        <v>22</v>
      </c>
    </row>
    <row r="999" spans="1:13" hidden="1" x14ac:dyDescent="0.25">
      <c r="A999" s="1" t="s">
        <v>3682</v>
      </c>
      <c r="B999" s="2" t="s">
        <v>3683</v>
      </c>
      <c r="C999" s="3">
        <v>44014.544293981497</v>
      </c>
      <c r="D999" s="4" t="s">
        <v>3684</v>
      </c>
      <c r="E999" s="5" t="s">
        <v>1325</v>
      </c>
      <c r="F999" s="6" t="s">
        <v>17</v>
      </c>
      <c r="G999" s="7" t="s">
        <v>89</v>
      </c>
      <c r="H999" s="8" t="s">
        <v>19</v>
      </c>
      <c r="I999" s="9" t="s">
        <v>19</v>
      </c>
      <c r="J999" s="10" t="s">
        <v>3659</v>
      </c>
      <c r="K999" s="11" t="s">
        <v>3659</v>
      </c>
      <c r="L999" s="12" t="s">
        <v>46</v>
      </c>
      <c r="M999" s="13" t="s">
        <v>22</v>
      </c>
    </row>
    <row r="1000" spans="1:13" hidden="1" x14ac:dyDescent="0.25">
      <c r="A1000" s="1" t="s">
        <v>3685</v>
      </c>
      <c r="B1000" s="2" t="s">
        <v>3686</v>
      </c>
      <c r="C1000" s="3">
        <v>43998.513460648202</v>
      </c>
      <c r="D1000" s="4" t="s">
        <v>3687</v>
      </c>
      <c r="E1000" s="5" t="s">
        <v>3658</v>
      </c>
      <c r="F1000" s="6" t="s">
        <v>27</v>
      </c>
      <c r="G1000" s="7" t="s">
        <v>18</v>
      </c>
      <c r="H1000" s="8" t="s">
        <v>19</v>
      </c>
      <c r="I1000" s="9" t="s">
        <v>19</v>
      </c>
      <c r="J1000" s="10" t="s">
        <v>3688</v>
      </c>
      <c r="K1000" s="11" t="s">
        <v>3688</v>
      </c>
      <c r="L1000" s="12" t="s">
        <v>38</v>
      </c>
      <c r="M1000" s="13" t="s">
        <v>22</v>
      </c>
    </row>
    <row r="1001" spans="1:13" hidden="1" x14ac:dyDescent="0.25">
      <c r="A1001" s="1" t="s">
        <v>3689</v>
      </c>
      <c r="B1001" s="2" t="s">
        <v>3690</v>
      </c>
      <c r="C1001" s="3">
        <v>43917.553449074097</v>
      </c>
      <c r="D1001" s="4" t="s">
        <v>3691</v>
      </c>
      <c r="E1001" s="5" t="s">
        <v>3692</v>
      </c>
      <c r="F1001" s="6" t="s">
        <v>116</v>
      </c>
      <c r="G1001" s="7" t="s">
        <v>18</v>
      </c>
      <c r="H1001" s="8" t="s">
        <v>19</v>
      </c>
      <c r="I1001" s="9" t="s">
        <v>19</v>
      </c>
      <c r="J1001" s="10" t="s">
        <v>3688</v>
      </c>
      <c r="K1001" s="11" t="s">
        <v>3688</v>
      </c>
      <c r="L1001" s="12" t="s">
        <v>46</v>
      </c>
      <c r="M1001" s="13" t="s">
        <v>22</v>
      </c>
    </row>
    <row r="1002" spans="1:13" hidden="1" x14ac:dyDescent="0.25">
      <c r="A1002" s="1" t="s">
        <v>3693</v>
      </c>
      <c r="B1002" s="2" t="s">
        <v>3694</v>
      </c>
      <c r="C1002" s="3">
        <v>43857.602800925903</v>
      </c>
      <c r="D1002" s="4" t="s">
        <v>3695</v>
      </c>
      <c r="E1002" s="5" t="s">
        <v>289</v>
      </c>
      <c r="F1002" s="6" t="s">
        <v>17</v>
      </c>
      <c r="G1002" s="7" t="s">
        <v>155</v>
      </c>
      <c r="H1002" s="8" t="s">
        <v>19</v>
      </c>
      <c r="I1002" s="9" t="s">
        <v>19</v>
      </c>
      <c r="J1002" s="10" t="s">
        <v>3696</v>
      </c>
      <c r="K1002" s="11" t="s">
        <v>3696</v>
      </c>
      <c r="L1002" s="12" t="s">
        <v>654</v>
      </c>
      <c r="M1002" s="13" t="s">
        <v>22</v>
      </c>
    </row>
    <row r="1003" spans="1:13" hidden="1" x14ac:dyDescent="0.25">
      <c r="A1003" s="1" t="s">
        <v>3697</v>
      </c>
      <c r="B1003" s="2" t="s">
        <v>3698</v>
      </c>
      <c r="C1003" s="3">
        <v>43943.559305555602</v>
      </c>
      <c r="D1003" s="4" t="s">
        <v>3699</v>
      </c>
      <c r="E1003" s="5" t="s">
        <v>686</v>
      </c>
      <c r="F1003" s="6" t="s">
        <v>17</v>
      </c>
      <c r="G1003" s="7" t="s">
        <v>253</v>
      </c>
      <c r="H1003" s="8" t="s">
        <v>19</v>
      </c>
      <c r="I1003" s="9" t="s">
        <v>19</v>
      </c>
      <c r="J1003" s="10" t="s">
        <v>3696</v>
      </c>
      <c r="K1003" s="11" t="s">
        <v>3696</v>
      </c>
      <c r="L1003" s="12" t="s">
        <v>117</v>
      </c>
      <c r="M1003" s="13" t="s">
        <v>173</v>
      </c>
    </row>
    <row r="1004" spans="1:13" x14ac:dyDescent="0.25">
      <c r="A1004" s="1" t="s">
        <v>3704</v>
      </c>
      <c r="B1004" s="2" t="s">
        <v>3705</v>
      </c>
      <c r="C1004" s="3">
        <v>43998.605289351799</v>
      </c>
      <c r="D1004" s="4" t="s">
        <v>3706</v>
      </c>
      <c r="E1004" s="5" t="s">
        <v>3707</v>
      </c>
      <c r="F1004" s="6" t="s">
        <v>27</v>
      </c>
      <c r="G1004" s="7" t="s">
        <v>19</v>
      </c>
      <c r="H1004" s="8" t="s">
        <v>19</v>
      </c>
      <c r="I1004" s="9" t="s">
        <v>28</v>
      </c>
      <c r="J1004" s="10" t="s">
        <v>334</v>
      </c>
      <c r="K1004" s="11" t="s">
        <v>334</v>
      </c>
      <c r="L1004" s="12" t="s">
        <v>21</v>
      </c>
      <c r="M1004" s="13" t="s">
        <v>22</v>
      </c>
    </row>
    <row r="1005" spans="1:13" hidden="1" x14ac:dyDescent="0.25">
      <c r="A1005" s="1" t="s">
        <v>3700</v>
      </c>
      <c r="B1005" s="2" t="s">
        <v>3701</v>
      </c>
      <c r="C1005" s="3">
        <v>44025.633831018502</v>
      </c>
      <c r="D1005" s="4" t="s">
        <v>3702</v>
      </c>
      <c r="E1005" s="5" t="s">
        <v>3703</v>
      </c>
      <c r="F1005" s="6" t="s">
        <v>27</v>
      </c>
      <c r="G1005" s="7" t="s">
        <v>140</v>
      </c>
      <c r="H1005" s="8" t="s">
        <v>420</v>
      </c>
      <c r="I1005" s="9" t="s">
        <v>19</v>
      </c>
      <c r="J1005" s="10" t="s">
        <v>334</v>
      </c>
      <c r="K1005" s="11" t="s">
        <v>334</v>
      </c>
      <c r="L1005" s="12" t="s">
        <v>21</v>
      </c>
      <c r="M1005" s="13" t="s">
        <v>22</v>
      </c>
    </row>
    <row r="1006" spans="1:13" hidden="1" x14ac:dyDescent="0.25">
      <c r="A1006" s="1" t="s">
        <v>3708</v>
      </c>
      <c r="B1006" s="2" t="s">
        <v>3709</v>
      </c>
      <c r="C1006" s="3">
        <v>44025.633831018502</v>
      </c>
      <c r="D1006" s="4" t="s">
        <v>3710</v>
      </c>
      <c r="E1006" s="5" t="s">
        <v>3703</v>
      </c>
      <c r="F1006" s="6" t="s">
        <v>17</v>
      </c>
      <c r="G1006" s="7" t="s">
        <v>140</v>
      </c>
      <c r="H1006" s="8" t="s">
        <v>420</v>
      </c>
      <c r="I1006" s="9" t="s">
        <v>19</v>
      </c>
      <c r="J1006" s="10" t="s">
        <v>334</v>
      </c>
      <c r="K1006" s="11" t="s">
        <v>334</v>
      </c>
      <c r="L1006" s="12" t="s">
        <v>21</v>
      </c>
      <c r="M1006" s="13" t="s">
        <v>22</v>
      </c>
    </row>
    <row r="1007" spans="1:13" x14ac:dyDescent="0.25">
      <c r="A1007" s="1" t="s">
        <v>3714</v>
      </c>
      <c r="B1007" s="2" t="s">
        <v>3715</v>
      </c>
      <c r="C1007" s="3">
        <v>43998.605289351799</v>
      </c>
      <c r="D1007" s="4" t="s">
        <v>3716</v>
      </c>
      <c r="E1007" s="5" t="s">
        <v>3707</v>
      </c>
      <c r="F1007" s="6" t="s">
        <v>27</v>
      </c>
      <c r="G1007" s="7" t="s">
        <v>19</v>
      </c>
      <c r="H1007" s="8" t="s">
        <v>19</v>
      </c>
      <c r="I1007" s="9" t="s">
        <v>80</v>
      </c>
      <c r="J1007" s="10" t="s">
        <v>334</v>
      </c>
      <c r="K1007" s="11" t="s">
        <v>334</v>
      </c>
      <c r="L1007" s="12" t="s">
        <v>21</v>
      </c>
      <c r="M1007" s="13" t="s">
        <v>22</v>
      </c>
    </row>
    <row r="1008" spans="1:13" hidden="1" x14ac:dyDescent="0.25">
      <c r="A1008" s="1" t="s">
        <v>3711</v>
      </c>
      <c r="B1008" s="2" t="s">
        <v>3712</v>
      </c>
      <c r="C1008" s="3">
        <v>43969.387129629598</v>
      </c>
      <c r="D1008" s="4" t="s">
        <v>3713</v>
      </c>
      <c r="E1008" s="5" t="s">
        <v>16</v>
      </c>
      <c r="F1008" s="6" t="s">
        <v>17</v>
      </c>
      <c r="G1008" s="7" t="s">
        <v>18</v>
      </c>
      <c r="H1008" s="8" t="s">
        <v>19</v>
      </c>
      <c r="I1008" s="9" t="s">
        <v>19</v>
      </c>
      <c r="J1008" s="10" t="s">
        <v>334</v>
      </c>
      <c r="K1008" s="11" t="s">
        <v>334</v>
      </c>
      <c r="L1008" s="12" t="s">
        <v>21</v>
      </c>
      <c r="M1008" s="13" t="s">
        <v>22</v>
      </c>
    </row>
    <row r="1009" spans="1:13" hidden="1" x14ac:dyDescent="0.25">
      <c r="A1009" s="1" t="s">
        <v>3717</v>
      </c>
      <c r="B1009" s="2" t="s">
        <v>3718</v>
      </c>
      <c r="C1009" s="3">
        <v>44043.517650463</v>
      </c>
      <c r="D1009" s="4" t="s">
        <v>3719</v>
      </c>
      <c r="E1009" s="5" t="s">
        <v>88</v>
      </c>
      <c r="F1009" s="6" t="s">
        <v>17</v>
      </c>
      <c r="G1009" s="7" t="s">
        <v>89</v>
      </c>
      <c r="H1009" s="8" t="s">
        <v>19</v>
      </c>
      <c r="I1009" s="9" t="s">
        <v>19</v>
      </c>
      <c r="J1009" s="10" t="s">
        <v>334</v>
      </c>
      <c r="K1009" s="11" t="s">
        <v>334</v>
      </c>
      <c r="L1009" s="12" t="s">
        <v>111</v>
      </c>
      <c r="M1009" s="13" t="s">
        <v>22</v>
      </c>
    </row>
    <row r="1010" spans="1:13" x14ac:dyDescent="0.25">
      <c r="A1010" s="1" t="s">
        <v>3723</v>
      </c>
      <c r="B1010" s="2" t="s">
        <v>3724</v>
      </c>
      <c r="C1010" s="3">
        <v>43998.605289351799</v>
      </c>
      <c r="D1010" s="4" t="s">
        <v>3725</v>
      </c>
      <c r="E1010" s="5" t="s">
        <v>3726</v>
      </c>
      <c r="F1010" s="6" t="s">
        <v>27</v>
      </c>
      <c r="G1010" s="7" t="s">
        <v>19</v>
      </c>
      <c r="H1010" s="8" t="s">
        <v>19</v>
      </c>
      <c r="I1010" s="9" t="s">
        <v>28</v>
      </c>
      <c r="J1010" s="10" t="s">
        <v>334</v>
      </c>
      <c r="K1010" s="11" t="s">
        <v>334</v>
      </c>
      <c r="L1010" s="12" t="s">
        <v>117</v>
      </c>
      <c r="M1010" s="13" t="s">
        <v>22</v>
      </c>
    </row>
    <row r="1011" spans="1:13" hidden="1" x14ac:dyDescent="0.25">
      <c r="A1011" s="1" t="s">
        <v>3720</v>
      </c>
      <c r="B1011" s="2" t="s">
        <v>3721</v>
      </c>
      <c r="C1011" s="3">
        <v>44004.762534722198</v>
      </c>
      <c r="D1011" s="4" t="s">
        <v>3722</v>
      </c>
      <c r="E1011" s="5" t="s">
        <v>289</v>
      </c>
      <c r="F1011" s="6" t="s">
        <v>17</v>
      </c>
      <c r="G1011" s="7" t="s">
        <v>155</v>
      </c>
      <c r="H1011" s="8" t="s">
        <v>19</v>
      </c>
      <c r="I1011" s="9" t="s">
        <v>19</v>
      </c>
      <c r="J1011" s="10" t="s">
        <v>334</v>
      </c>
      <c r="K1011" s="11" t="s">
        <v>334</v>
      </c>
      <c r="L1011" s="12" t="s">
        <v>104</v>
      </c>
      <c r="M1011" s="13" t="s">
        <v>22</v>
      </c>
    </row>
    <row r="1012" spans="1:13" hidden="1" x14ac:dyDescent="0.25">
      <c r="A1012" s="1" t="s">
        <v>3727</v>
      </c>
      <c r="B1012" s="2" t="s">
        <v>3728</v>
      </c>
      <c r="C1012" s="3">
        <v>44041.411342592597</v>
      </c>
      <c r="D1012" s="4" t="s">
        <v>3729</v>
      </c>
      <c r="E1012" s="5" t="s">
        <v>284</v>
      </c>
      <c r="F1012" s="6" t="s">
        <v>17</v>
      </c>
      <c r="G1012" s="7" t="s">
        <v>285</v>
      </c>
      <c r="H1012" s="8" t="s">
        <v>19</v>
      </c>
      <c r="I1012" s="9" t="s">
        <v>19</v>
      </c>
      <c r="J1012" s="10" t="s">
        <v>334</v>
      </c>
      <c r="K1012" s="11" t="s">
        <v>334</v>
      </c>
      <c r="L1012" s="12" t="s">
        <v>46</v>
      </c>
      <c r="M1012" s="13" t="s">
        <v>173</v>
      </c>
    </row>
    <row r="1013" spans="1:13" hidden="1" x14ac:dyDescent="0.25">
      <c r="A1013" s="1" t="s">
        <v>3730</v>
      </c>
      <c r="B1013" s="2" t="s">
        <v>3731</v>
      </c>
      <c r="C1013" s="3">
        <v>44062.622118055602</v>
      </c>
      <c r="D1013" s="4" t="s">
        <v>3732</v>
      </c>
      <c r="E1013" s="5" t="s">
        <v>3733</v>
      </c>
      <c r="F1013" s="6" t="s">
        <v>17</v>
      </c>
      <c r="G1013" s="7" t="s">
        <v>285</v>
      </c>
      <c r="H1013" s="8" t="s">
        <v>19</v>
      </c>
      <c r="I1013" s="9" t="s">
        <v>19</v>
      </c>
      <c r="J1013" s="10" t="s">
        <v>334</v>
      </c>
      <c r="K1013" s="11" t="s">
        <v>334</v>
      </c>
      <c r="L1013" s="12" t="s">
        <v>46</v>
      </c>
      <c r="M1013" s="13" t="s">
        <v>173</v>
      </c>
    </row>
    <row r="1014" spans="1:13" hidden="1" x14ac:dyDescent="0.25">
      <c r="A1014" s="1" t="s">
        <v>3737</v>
      </c>
      <c r="B1014" s="2" t="s">
        <v>3738</v>
      </c>
      <c r="C1014" s="3">
        <v>44054.470127314802</v>
      </c>
      <c r="D1014" s="4" t="s">
        <v>3739</v>
      </c>
      <c r="E1014" s="5" t="s">
        <v>289</v>
      </c>
      <c r="F1014" s="6" t="s">
        <v>17</v>
      </c>
      <c r="G1014" s="7" t="s">
        <v>155</v>
      </c>
      <c r="H1014" s="8" t="s">
        <v>19</v>
      </c>
      <c r="I1014" s="9" t="s">
        <v>19</v>
      </c>
      <c r="J1014" s="10" t="s">
        <v>3740</v>
      </c>
      <c r="K1014" s="11" t="s">
        <v>3740</v>
      </c>
      <c r="L1014" s="12" t="s">
        <v>38</v>
      </c>
      <c r="M1014" s="13" t="s">
        <v>22</v>
      </c>
    </row>
    <row r="1015" spans="1:13" hidden="1" x14ac:dyDescent="0.25">
      <c r="A1015" s="1" t="s">
        <v>3741</v>
      </c>
      <c r="B1015" s="2" t="s">
        <v>3742</v>
      </c>
      <c r="C1015" s="3">
        <v>43851.533275463</v>
      </c>
      <c r="D1015" s="4" t="s">
        <v>3743</v>
      </c>
      <c r="E1015" s="5" t="s">
        <v>284</v>
      </c>
      <c r="F1015" s="6" t="s">
        <v>17</v>
      </c>
      <c r="G1015" s="7" t="s">
        <v>285</v>
      </c>
      <c r="H1015" s="8" t="s">
        <v>19</v>
      </c>
      <c r="I1015" s="9" t="s">
        <v>19</v>
      </c>
      <c r="J1015" s="10" t="s">
        <v>3740</v>
      </c>
      <c r="K1015" s="11" t="s">
        <v>3740</v>
      </c>
      <c r="L1015" s="12" t="s">
        <v>38</v>
      </c>
      <c r="M1015" s="13" t="s">
        <v>22</v>
      </c>
    </row>
    <row r="1016" spans="1:13" hidden="1" x14ac:dyDescent="0.25">
      <c r="A1016" s="1" t="s">
        <v>3744</v>
      </c>
      <c r="B1016" s="2" t="s">
        <v>3745</v>
      </c>
      <c r="C1016" s="3">
        <v>43810.426331018498</v>
      </c>
      <c r="D1016" s="4" t="s">
        <v>3746</v>
      </c>
      <c r="E1016" s="5" t="s">
        <v>3747</v>
      </c>
      <c r="F1016" s="6" t="s">
        <v>17</v>
      </c>
      <c r="G1016" s="7" t="s">
        <v>89</v>
      </c>
      <c r="H1016" s="8" t="s">
        <v>19</v>
      </c>
      <c r="I1016" s="9" t="s">
        <v>19</v>
      </c>
      <c r="J1016" s="10" t="s">
        <v>3740</v>
      </c>
      <c r="K1016" s="11" t="s">
        <v>3740</v>
      </c>
      <c r="L1016" s="12" t="s">
        <v>38</v>
      </c>
      <c r="M1016" s="13" t="s">
        <v>105</v>
      </c>
    </row>
    <row r="1017" spans="1:13" x14ac:dyDescent="0.25">
      <c r="A1017" s="1" t="s">
        <v>3748</v>
      </c>
      <c r="B1017" s="2" t="s">
        <v>3749</v>
      </c>
      <c r="C1017" s="3">
        <v>43865.4519560185</v>
      </c>
      <c r="D1017" s="4" t="s">
        <v>3750</v>
      </c>
      <c r="E1017" s="5" t="s">
        <v>3751</v>
      </c>
      <c r="F1017" s="6" t="s">
        <v>27</v>
      </c>
      <c r="G1017" s="7" t="s">
        <v>19</v>
      </c>
      <c r="H1017" s="8" t="s">
        <v>19</v>
      </c>
      <c r="I1017" s="9" t="s">
        <v>28</v>
      </c>
      <c r="J1017" s="10" t="s">
        <v>3740</v>
      </c>
      <c r="K1017" s="11" t="s">
        <v>3740</v>
      </c>
      <c r="L1017" s="12" t="s">
        <v>38</v>
      </c>
      <c r="M1017" s="13" t="s">
        <v>22</v>
      </c>
    </row>
    <row r="1018" spans="1:13" hidden="1" x14ac:dyDescent="0.25">
      <c r="A1018" s="1" t="s">
        <v>3752</v>
      </c>
      <c r="B1018" s="2" t="s">
        <v>3753</v>
      </c>
      <c r="C1018" s="3">
        <v>44028.431689814803</v>
      </c>
      <c r="D1018" s="4" t="s">
        <v>3754</v>
      </c>
      <c r="E1018" s="5" t="s">
        <v>3755</v>
      </c>
      <c r="F1018" s="6" t="s">
        <v>17</v>
      </c>
      <c r="G1018" s="7" t="s">
        <v>89</v>
      </c>
      <c r="H1018" s="8" t="s">
        <v>19</v>
      </c>
      <c r="I1018" s="9" t="s">
        <v>19</v>
      </c>
      <c r="J1018" s="10" t="s">
        <v>3740</v>
      </c>
      <c r="K1018" s="11" t="s">
        <v>3740</v>
      </c>
      <c r="L1018" s="12" t="s">
        <v>104</v>
      </c>
      <c r="M1018" s="13" t="s">
        <v>105</v>
      </c>
    </row>
    <row r="1019" spans="1:13" hidden="1" x14ac:dyDescent="0.25">
      <c r="A1019" s="1" t="s">
        <v>3756</v>
      </c>
      <c r="B1019" s="2" t="s">
        <v>3757</v>
      </c>
      <c r="C1019" s="3">
        <v>43810.426331018498</v>
      </c>
      <c r="D1019" s="4" t="s">
        <v>3758</v>
      </c>
      <c r="E1019" s="5" t="s">
        <v>88</v>
      </c>
      <c r="F1019" s="6" t="s">
        <v>17</v>
      </c>
      <c r="G1019" s="7" t="s">
        <v>89</v>
      </c>
      <c r="H1019" s="8" t="s">
        <v>19</v>
      </c>
      <c r="I1019" s="9" t="s">
        <v>19</v>
      </c>
      <c r="J1019" s="10" t="s">
        <v>3740</v>
      </c>
      <c r="K1019" s="11" t="s">
        <v>3740</v>
      </c>
      <c r="L1019" s="12" t="s">
        <v>654</v>
      </c>
      <c r="M1019" s="13" t="s">
        <v>22</v>
      </c>
    </row>
    <row r="1020" spans="1:13" hidden="1" x14ac:dyDescent="0.25">
      <c r="A1020" s="1" t="s">
        <v>3759</v>
      </c>
      <c r="B1020" s="2" t="s">
        <v>3760</v>
      </c>
      <c r="C1020" s="3">
        <v>44014.535462963002</v>
      </c>
      <c r="D1020" s="4" t="s">
        <v>3761</v>
      </c>
      <c r="E1020" s="5" t="s">
        <v>3762</v>
      </c>
      <c r="F1020" s="6" t="s">
        <v>17</v>
      </c>
      <c r="G1020" s="7" t="s">
        <v>89</v>
      </c>
      <c r="H1020" s="8" t="s">
        <v>19</v>
      </c>
      <c r="I1020" s="9" t="s">
        <v>19</v>
      </c>
      <c r="J1020" s="10" t="s">
        <v>3740</v>
      </c>
      <c r="K1020" s="11" t="s">
        <v>3740</v>
      </c>
      <c r="L1020" s="12" t="s">
        <v>46</v>
      </c>
      <c r="M1020" s="13" t="s">
        <v>173</v>
      </c>
    </row>
    <row r="1021" spans="1:13" hidden="1" x14ac:dyDescent="0.25">
      <c r="A1021" s="1" t="s">
        <v>3763</v>
      </c>
      <c r="B1021" s="2" t="s">
        <v>3764</v>
      </c>
      <c r="C1021" s="3">
        <v>44014.535462963002</v>
      </c>
      <c r="D1021" s="4" t="s">
        <v>3765</v>
      </c>
      <c r="E1021" s="5" t="s">
        <v>3766</v>
      </c>
      <c r="F1021" s="6" t="s">
        <v>17</v>
      </c>
      <c r="G1021" s="7" t="s">
        <v>89</v>
      </c>
      <c r="H1021" s="8" t="s">
        <v>19</v>
      </c>
      <c r="I1021" s="9" t="s">
        <v>19</v>
      </c>
      <c r="J1021" s="10" t="s">
        <v>3740</v>
      </c>
      <c r="K1021" s="11" t="s">
        <v>3740</v>
      </c>
      <c r="L1021" s="12" t="s">
        <v>46</v>
      </c>
      <c r="M1021" s="13" t="s">
        <v>173</v>
      </c>
    </row>
    <row r="1022" spans="1:13" hidden="1" x14ac:dyDescent="0.25">
      <c r="A1022" s="1" t="s">
        <v>3767</v>
      </c>
      <c r="B1022" s="2" t="s">
        <v>3768</v>
      </c>
      <c r="C1022" s="3">
        <v>44014.535462963002</v>
      </c>
      <c r="D1022" s="4" t="s">
        <v>3769</v>
      </c>
      <c r="E1022" s="5" t="s">
        <v>3770</v>
      </c>
      <c r="F1022" s="6" t="s">
        <v>27</v>
      </c>
      <c r="G1022" s="7" t="s">
        <v>89</v>
      </c>
      <c r="H1022" s="8" t="s">
        <v>19</v>
      </c>
      <c r="I1022" s="9" t="s">
        <v>19</v>
      </c>
      <c r="J1022" s="10" t="s">
        <v>3740</v>
      </c>
      <c r="K1022" s="11" t="s">
        <v>3740</v>
      </c>
      <c r="L1022" s="12" t="s">
        <v>46</v>
      </c>
      <c r="M1022" s="13" t="s">
        <v>173</v>
      </c>
    </row>
    <row r="1023" spans="1:13" hidden="1" x14ac:dyDescent="0.25">
      <c r="A1023" s="1" t="s">
        <v>3771</v>
      </c>
      <c r="B1023" s="2" t="s">
        <v>3772</v>
      </c>
      <c r="C1023" s="3">
        <v>44075.346539351798</v>
      </c>
      <c r="D1023" s="4" t="s">
        <v>3773</v>
      </c>
      <c r="E1023" s="5" t="s">
        <v>3774</v>
      </c>
      <c r="F1023" s="6" t="s">
        <v>527</v>
      </c>
      <c r="G1023" s="7" t="s">
        <v>155</v>
      </c>
      <c r="H1023" s="8" t="s">
        <v>19</v>
      </c>
      <c r="I1023" s="9" t="s">
        <v>19</v>
      </c>
      <c r="J1023" s="10" t="s">
        <v>3740</v>
      </c>
      <c r="K1023" s="11" t="s">
        <v>3740</v>
      </c>
      <c r="L1023" s="12" t="s">
        <v>30</v>
      </c>
      <c r="M1023" s="13" t="s">
        <v>173</v>
      </c>
    </row>
    <row r="1024" spans="1:13" hidden="1" x14ac:dyDescent="0.25">
      <c r="A1024" s="1" t="s">
        <v>3775</v>
      </c>
      <c r="B1024" s="2" t="s">
        <v>3776</v>
      </c>
      <c r="C1024" s="3">
        <v>44075.346539351798</v>
      </c>
      <c r="D1024" s="4" t="s">
        <v>3777</v>
      </c>
      <c r="E1024" s="5" t="s">
        <v>3778</v>
      </c>
      <c r="F1024" s="6" t="s">
        <v>527</v>
      </c>
      <c r="G1024" s="7" t="s">
        <v>285</v>
      </c>
      <c r="H1024" s="8" t="s">
        <v>19</v>
      </c>
      <c r="I1024" s="9" t="s">
        <v>19</v>
      </c>
      <c r="J1024" s="10" t="s">
        <v>3740</v>
      </c>
      <c r="K1024" s="11" t="s">
        <v>3740</v>
      </c>
      <c r="L1024" s="12" t="s">
        <v>30</v>
      </c>
      <c r="M1024" s="13" t="s">
        <v>173</v>
      </c>
    </row>
    <row r="1025" spans="1:13" x14ac:dyDescent="0.25">
      <c r="A1025" s="1" t="s">
        <v>3779</v>
      </c>
      <c r="B1025" s="2" t="s">
        <v>3780</v>
      </c>
      <c r="C1025" s="3">
        <v>44021.646608796298</v>
      </c>
      <c r="D1025" s="4" t="s">
        <v>3781</v>
      </c>
      <c r="E1025" s="5" t="s">
        <v>3782</v>
      </c>
      <c r="F1025" s="6" t="s">
        <v>27</v>
      </c>
      <c r="G1025" s="7" t="s">
        <v>19</v>
      </c>
      <c r="H1025" s="8" t="s">
        <v>19</v>
      </c>
      <c r="I1025" s="9" t="s">
        <v>80</v>
      </c>
      <c r="J1025" s="10" t="s">
        <v>3783</v>
      </c>
      <c r="K1025" s="11" t="s">
        <v>3783</v>
      </c>
      <c r="L1025" s="12" t="s">
        <v>38</v>
      </c>
      <c r="M1025" s="13" t="s">
        <v>22</v>
      </c>
    </row>
    <row r="1026" spans="1:13" x14ac:dyDescent="0.25">
      <c r="A1026" s="1" t="s">
        <v>3784</v>
      </c>
      <c r="B1026" s="2" t="s">
        <v>3785</v>
      </c>
      <c r="C1026" s="3">
        <v>44021.646608796298</v>
      </c>
      <c r="D1026" s="4" t="s">
        <v>3786</v>
      </c>
      <c r="E1026" s="5" t="s">
        <v>3787</v>
      </c>
      <c r="F1026" s="6" t="s">
        <v>27</v>
      </c>
      <c r="G1026" s="7" t="s">
        <v>19</v>
      </c>
      <c r="H1026" s="8" t="s">
        <v>19</v>
      </c>
      <c r="I1026" s="9" t="s">
        <v>28</v>
      </c>
      <c r="J1026" s="10" t="s">
        <v>3783</v>
      </c>
      <c r="K1026" s="11" t="s">
        <v>3783</v>
      </c>
      <c r="L1026" s="12" t="s">
        <v>38</v>
      </c>
      <c r="M1026" s="13" t="s">
        <v>22</v>
      </c>
    </row>
    <row r="1027" spans="1:13" x14ac:dyDescent="0.25">
      <c r="A1027" s="1" t="s">
        <v>3788</v>
      </c>
      <c r="B1027" s="2" t="s">
        <v>3789</v>
      </c>
      <c r="C1027" s="3">
        <v>44021.646608796298</v>
      </c>
      <c r="D1027" s="4" t="s">
        <v>3790</v>
      </c>
      <c r="E1027" s="5" t="s">
        <v>3791</v>
      </c>
      <c r="F1027" s="6" t="s">
        <v>27</v>
      </c>
      <c r="G1027" s="7" t="s">
        <v>19</v>
      </c>
      <c r="H1027" s="8" t="s">
        <v>19</v>
      </c>
      <c r="I1027" s="9" t="s">
        <v>28</v>
      </c>
      <c r="J1027" s="10" t="s">
        <v>3783</v>
      </c>
      <c r="K1027" s="11" t="s">
        <v>3783</v>
      </c>
      <c r="L1027" s="12" t="s">
        <v>38</v>
      </c>
      <c r="M1027" s="13" t="s">
        <v>22</v>
      </c>
    </row>
    <row r="1028" spans="1:13" x14ac:dyDescent="0.25">
      <c r="A1028" s="1" t="s">
        <v>3792</v>
      </c>
      <c r="B1028" s="2" t="s">
        <v>3793</v>
      </c>
      <c r="C1028" s="3">
        <v>44021.646608796298</v>
      </c>
      <c r="D1028" s="4" t="s">
        <v>3794</v>
      </c>
      <c r="E1028" s="5" t="s">
        <v>3795</v>
      </c>
      <c r="F1028" s="6" t="s">
        <v>27</v>
      </c>
      <c r="G1028" s="7" t="s">
        <v>19</v>
      </c>
      <c r="H1028" s="8" t="s">
        <v>19</v>
      </c>
      <c r="I1028" s="9" t="s">
        <v>80</v>
      </c>
      <c r="J1028" s="10" t="s">
        <v>3783</v>
      </c>
      <c r="K1028" s="11" t="s">
        <v>3783</v>
      </c>
      <c r="L1028" s="12" t="s">
        <v>38</v>
      </c>
      <c r="M1028" s="13" t="s">
        <v>22</v>
      </c>
    </row>
    <row r="1029" spans="1:13" hidden="1" x14ac:dyDescent="0.25">
      <c r="A1029" s="1" t="s">
        <v>3796</v>
      </c>
      <c r="B1029" s="2" t="s">
        <v>3797</v>
      </c>
      <c r="C1029" s="3">
        <v>43341.679791666698</v>
      </c>
      <c r="D1029" s="4" t="s">
        <v>3798</v>
      </c>
      <c r="E1029" s="5" t="s">
        <v>3799</v>
      </c>
      <c r="F1029" s="6" t="s">
        <v>27</v>
      </c>
      <c r="G1029" s="7" t="s">
        <v>285</v>
      </c>
      <c r="H1029" s="8" t="s">
        <v>19</v>
      </c>
      <c r="I1029" s="9" t="s">
        <v>19</v>
      </c>
      <c r="J1029" s="10" t="s">
        <v>3800</v>
      </c>
      <c r="K1029" s="11" t="s">
        <v>3800</v>
      </c>
      <c r="L1029" s="12" t="s">
        <v>38</v>
      </c>
      <c r="M1029" s="13" t="s">
        <v>105</v>
      </c>
    </row>
    <row r="1030" spans="1:13" hidden="1" x14ac:dyDescent="0.25">
      <c r="A1030" s="1" t="s">
        <v>3801</v>
      </c>
      <c r="B1030" s="2" t="s">
        <v>3802</v>
      </c>
      <c r="C1030" s="3">
        <v>43875.7168634259</v>
      </c>
      <c r="D1030" s="4" t="s">
        <v>3803</v>
      </c>
      <c r="E1030" s="5" t="s">
        <v>284</v>
      </c>
      <c r="F1030" s="6" t="s">
        <v>17</v>
      </c>
      <c r="G1030" s="7" t="s">
        <v>285</v>
      </c>
      <c r="H1030" s="8" t="s">
        <v>19</v>
      </c>
      <c r="I1030" s="9" t="s">
        <v>19</v>
      </c>
      <c r="J1030" s="10" t="s">
        <v>3800</v>
      </c>
      <c r="K1030" s="11" t="s">
        <v>3800</v>
      </c>
      <c r="L1030" s="12" t="s">
        <v>38</v>
      </c>
      <c r="M1030" s="13" t="s">
        <v>22</v>
      </c>
    </row>
    <row r="1031" spans="1:13" hidden="1" x14ac:dyDescent="0.25">
      <c r="A1031" s="1" t="s">
        <v>3804</v>
      </c>
      <c r="B1031" s="2" t="s">
        <v>3805</v>
      </c>
      <c r="C1031" s="3">
        <v>43895.392835648097</v>
      </c>
      <c r="D1031" s="4" t="s">
        <v>3806</v>
      </c>
      <c r="E1031" s="5" t="s">
        <v>289</v>
      </c>
      <c r="F1031" s="6" t="s">
        <v>17</v>
      </c>
      <c r="G1031" s="7" t="s">
        <v>155</v>
      </c>
      <c r="H1031" s="8" t="s">
        <v>19</v>
      </c>
      <c r="I1031" s="9" t="s">
        <v>19</v>
      </c>
      <c r="J1031" s="10" t="s">
        <v>3800</v>
      </c>
      <c r="K1031" s="11" t="s">
        <v>3800</v>
      </c>
      <c r="L1031" s="12" t="s">
        <v>38</v>
      </c>
      <c r="M1031" s="13" t="s">
        <v>22</v>
      </c>
    </row>
    <row r="1032" spans="1:13" hidden="1" x14ac:dyDescent="0.25">
      <c r="A1032" s="1" t="s">
        <v>3807</v>
      </c>
      <c r="B1032" s="2" t="s">
        <v>3808</v>
      </c>
      <c r="C1032" s="3">
        <v>44015.581435185202</v>
      </c>
      <c r="D1032" s="4" t="s">
        <v>3809</v>
      </c>
      <c r="E1032" s="5" t="s">
        <v>3810</v>
      </c>
      <c r="F1032" s="6" t="s">
        <v>17</v>
      </c>
      <c r="G1032" s="7" t="s">
        <v>155</v>
      </c>
      <c r="H1032" s="8" t="s">
        <v>19</v>
      </c>
      <c r="I1032" s="9" t="s">
        <v>19</v>
      </c>
      <c r="J1032" s="10" t="s">
        <v>3800</v>
      </c>
      <c r="K1032" s="11" t="s">
        <v>3800</v>
      </c>
      <c r="L1032" s="12" t="s">
        <v>38</v>
      </c>
      <c r="M1032" s="13" t="s">
        <v>22</v>
      </c>
    </row>
    <row r="1033" spans="1:13" hidden="1" x14ac:dyDescent="0.25">
      <c r="A1033" s="1" t="s">
        <v>3811</v>
      </c>
      <c r="B1033" s="2" t="s">
        <v>3812</v>
      </c>
      <c r="C1033" s="3">
        <v>43875.7168634259</v>
      </c>
      <c r="D1033" s="4" t="s">
        <v>3813</v>
      </c>
      <c r="E1033" s="5" t="s">
        <v>567</v>
      </c>
      <c r="F1033" s="6" t="s">
        <v>527</v>
      </c>
      <c r="G1033" s="7" t="s">
        <v>285</v>
      </c>
      <c r="H1033" s="8" t="s">
        <v>19</v>
      </c>
      <c r="I1033" s="9" t="s">
        <v>19</v>
      </c>
      <c r="J1033" s="10" t="s">
        <v>3800</v>
      </c>
      <c r="K1033" s="11" t="s">
        <v>3800</v>
      </c>
      <c r="L1033" s="12" t="s">
        <v>654</v>
      </c>
      <c r="M1033" s="13" t="s">
        <v>22</v>
      </c>
    </row>
    <row r="1034" spans="1:13" hidden="1" x14ac:dyDescent="0.25">
      <c r="A1034" s="1" t="s">
        <v>3814</v>
      </c>
      <c r="B1034" s="2" t="s">
        <v>3815</v>
      </c>
      <c r="C1034" s="3">
        <v>43711.542129629597</v>
      </c>
      <c r="D1034" s="4" t="s">
        <v>3816</v>
      </c>
      <c r="E1034" s="5" t="s">
        <v>3817</v>
      </c>
      <c r="F1034" s="6" t="s">
        <v>17</v>
      </c>
      <c r="G1034" s="7" t="s">
        <v>140</v>
      </c>
      <c r="H1034" s="8" t="s">
        <v>420</v>
      </c>
      <c r="I1034" s="9" t="s">
        <v>19</v>
      </c>
      <c r="J1034" s="10" t="s">
        <v>3800</v>
      </c>
      <c r="K1034" s="11" t="s">
        <v>3800</v>
      </c>
      <c r="L1034" s="12" t="s">
        <v>46</v>
      </c>
      <c r="M1034" s="13" t="s">
        <v>22</v>
      </c>
    </row>
    <row r="1035" spans="1:13" hidden="1" x14ac:dyDescent="0.25">
      <c r="A1035" s="1" t="s">
        <v>3818</v>
      </c>
      <c r="B1035" s="2" t="s">
        <v>3819</v>
      </c>
      <c r="C1035" s="3">
        <v>43871.499398148102</v>
      </c>
      <c r="D1035" s="4" t="s">
        <v>3820</v>
      </c>
      <c r="E1035" s="5" t="s">
        <v>289</v>
      </c>
      <c r="F1035" s="6" t="s">
        <v>27</v>
      </c>
      <c r="G1035" s="7" t="s">
        <v>155</v>
      </c>
      <c r="H1035" s="8" t="s">
        <v>19</v>
      </c>
      <c r="I1035" s="9" t="s">
        <v>19</v>
      </c>
      <c r="J1035" s="10" t="s">
        <v>3800</v>
      </c>
      <c r="K1035" s="11" t="s">
        <v>3800</v>
      </c>
      <c r="L1035" s="12" t="s">
        <v>46</v>
      </c>
      <c r="M1035" s="13" t="s">
        <v>22</v>
      </c>
    </row>
    <row r="1036" spans="1:13" hidden="1" x14ac:dyDescent="0.25">
      <c r="A1036" s="1" t="s">
        <v>3821</v>
      </c>
      <c r="B1036" s="2" t="s">
        <v>3822</v>
      </c>
      <c r="C1036" s="3">
        <v>44067.7039351852</v>
      </c>
      <c r="D1036" s="4" t="s">
        <v>3823</v>
      </c>
      <c r="E1036" s="5" t="s">
        <v>3810</v>
      </c>
      <c r="F1036" s="6" t="s">
        <v>27</v>
      </c>
      <c r="G1036" s="7" t="s">
        <v>155</v>
      </c>
      <c r="H1036" s="8" t="s">
        <v>19</v>
      </c>
      <c r="I1036" s="9" t="s">
        <v>19</v>
      </c>
      <c r="J1036" s="10" t="s">
        <v>3800</v>
      </c>
      <c r="K1036" s="11" t="s">
        <v>3800</v>
      </c>
      <c r="L1036" s="12" t="s">
        <v>46</v>
      </c>
      <c r="M1036" s="13" t="s">
        <v>22</v>
      </c>
    </row>
  </sheetData>
  <dataValidations xWindow="185" yWindow="568" count="9">
    <dataValidation type="date" operator="greaterThanOrEqual" allowBlank="1" showInputMessage="1" showErrorMessage="1" errorTitle="Invalid Date" error="(Do Not Modify) Modified on must be in the correct date and time format." promptTitle="Date and time" prompt=" " sqref="C2:C1048576">
      <formula1>1</formula1>
    </dataValidation>
    <dataValidation type="textLength" operator="lessThanOrEqual" allowBlank="1" showInputMessage="1" showErrorMessage="1" errorTitle="Length Exceeded" error="This value must be less than or equal to 195 characters long." promptTitle="Text" prompt="Maximum Length: 195 characters." sqref="D2:D1048576">
      <formula1>195</formula1>
    </dataValidation>
    <dataValidation type="textLength" operator="lessThanOrEqual" showInputMessage="1" showErrorMessage="1" errorTitle="Length Exceeded" error="This value must be less than or equal to 180 characters long." promptTitle="Text (required)" prompt="Maximum Length: 180 characters." sqref="E2:E1048576">
      <formula1>180</formula1>
    </dataValidation>
    <dataValidation allowBlank="1" showInputMessage="1" showErrorMessage="1" error=" " promptTitle="Lookup" prompt="This Mode of study record must already exist in Microsoft Dynamics CRM or in this source file." sqref="F2:F1048576"/>
    <dataValidation type="textLength" operator="lessThanOrEqual" allowBlank="1" showInputMessage="1" showErrorMessage="1" errorTitle="Length Exceeded" error="This value must be less than or equal to 500 characters long." promptTitle="Text" prompt="Maximum Length: 500 characters." sqref="H2:H1048576">
      <formula1>500</formula1>
    </dataValidation>
    <dataValidation type="textLength" operator="lessThanOrEqual" allowBlank="1" showInputMessage="1" showErrorMessage="1" errorTitle="Length Exceeded" error="This value must be less than or equal to 2000 characters long." promptTitle="Text" prompt="Maximum Length: 2000 characters." sqref="I2:I1048576">
      <formula1>2000</formula1>
    </dataValidation>
    <dataValidation showInputMessage="1" showErrorMessage="1" error=" " promptTitle="Lookup (required)" prompt="This Education provider record must already exist in Microsoft Dynamics CRM or in this source file." sqref="J2:J1048576"/>
    <dataValidation allowBlank="1" showInputMessage="1" showErrorMessage="1" error=" " promptTitle="Lookup" prompt="This Validating body record must already exist in Microsoft Dynamics CRM or in this source file." sqref="K2:K1048576"/>
    <dataValidation showInputMessage="1" showErrorMessage="1" error=" " promptTitle="Lookup (required)" prompt="This Owner record must already exist in Microsoft Dynamics CRM or in this source file." sqref="L2:L1048576"/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185" yWindow="568" count="2">
        <x14:dataValidation type="list" allowBlank="1" showInputMessage="1" showErrorMessage="1" errorTitle="List Value" error="Profession must be selected from the drop-down list." promptTitle="Option set" prompt="Select a value from the drop-down list.">
          <x14:formula1>
            <xm:f>hiddenSheet!$A$2:$O$2</xm:f>
          </x14:formula1>
          <xm:sqref>G2:G1048576</xm:sqref>
        </x14:dataValidation>
        <x14:dataValidation type="list" allowBlank="1" showInputMessage="1" showErrorMessage="1" errorTitle="List Value" error="Status reason must be selected from the drop-down list." promptTitle="Option set" prompt="Select a value from the drop-down list.">
          <x14:formula1>
            <xm:f>hiddenSheet!$A$3:$E$3</xm:f>
          </x14:formula1>
          <xm:sqref>M2:M1048576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view="pageBreakPreview" zoomScale="60" zoomScaleNormal="85" workbookViewId="0">
      <selection activeCell="K35" sqref="K35"/>
    </sheetView>
  </sheetViews>
  <sheetFormatPr defaultRowHeight="15" x14ac:dyDescent="0.25"/>
  <cols>
    <col min="1" max="1" width="94.42578125" bestFit="1" customWidth="1"/>
    <col min="2" max="11" width="10" style="42" bestFit="1" customWidth="1"/>
  </cols>
  <sheetData>
    <row r="1" spans="1:11" ht="18" x14ac:dyDescent="0.25">
      <c r="A1" s="16" t="s">
        <v>3828</v>
      </c>
      <c r="B1" s="23"/>
      <c r="C1" s="23"/>
      <c r="D1" s="23"/>
      <c r="E1" s="23"/>
      <c r="F1" s="23"/>
      <c r="G1" s="23"/>
      <c r="H1" s="23"/>
      <c r="I1" s="23"/>
      <c r="J1" s="23"/>
    </row>
    <row r="2" spans="1:11" ht="15.75" x14ac:dyDescent="0.25">
      <c r="A2" s="17"/>
      <c r="B2" s="23"/>
      <c r="C2" s="23"/>
      <c r="D2" s="23"/>
      <c r="E2" s="23"/>
      <c r="F2" s="23"/>
      <c r="G2" s="23"/>
      <c r="H2" s="23"/>
      <c r="I2" s="23"/>
      <c r="J2" s="23"/>
    </row>
    <row r="3" spans="1:11" ht="15.75" x14ac:dyDescent="0.25">
      <c r="A3" s="18" t="s">
        <v>3829</v>
      </c>
      <c r="B3" s="23"/>
      <c r="C3" s="23"/>
      <c r="D3" s="23"/>
      <c r="E3" s="23"/>
      <c r="F3" s="23"/>
      <c r="G3" s="23"/>
      <c r="H3" s="23"/>
      <c r="I3" s="23"/>
      <c r="J3" s="23"/>
    </row>
    <row r="4" spans="1:11" ht="15.75" x14ac:dyDescent="0.25">
      <c r="A4" s="17"/>
      <c r="B4" s="23"/>
      <c r="C4" s="23"/>
      <c r="D4" s="23"/>
      <c r="E4" s="23"/>
      <c r="F4" s="23"/>
      <c r="G4" s="23"/>
      <c r="H4" s="23"/>
      <c r="I4" s="23"/>
      <c r="J4" s="23"/>
    </row>
    <row r="5" spans="1:11" ht="15.75" x14ac:dyDescent="0.25">
      <c r="A5" s="19" t="s">
        <v>3830</v>
      </c>
      <c r="B5" s="24" t="s">
        <v>3831</v>
      </c>
      <c r="C5" s="24" t="s">
        <v>3832</v>
      </c>
      <c r="D5" s="24" t="s">
        <v>3833</v>
      </c>
      <c r="E5" s="24" t="s">
        <v>3834</v>
      </c>
      <c r="F5" s="24" t="s">
        <v>3835</v>
      </c>
      <c r="G5" s="24" t="s">
        <v>3836</v>
      </c>
      <c r="H5" s="24" t="s">
        <v>3837</v>
      </c>
      <c r="I5" s="25" t="s">
        <v>3836</v>
      </c>
      <c r="J5" s="24" t="s">
        <v>3838</v>
      </c>
      <c r="K5" s="43" t="s">
        <v>3836</v>
      </c>
    </row>
    <row r="6" spans="1:11" ht="15.75" x14ac:dyDescent="0.25">
      <c r="A6" s="19" t="s">
        <v>64</v>
      </c>
      <c r="B6" s="24">
        <v>34</v>
      </c>
      <c r="C6" s="24">
        <v>33</v>
      </c>
      <c r="D6" s="24">
        <v>29</v>
      </c>
      <c r="E6" s="24">
        <v>28</v>
      </c>
      <c r="F6" s="24">
        <v>31</v>
      </c>
      <c r="G6" s="26">
        <v>2.7555555555555555E-2</v>
      </c>
      <c r="H6" s="24">
        <v>31</v>
      </c>
      <c r="I6" s="27">
        <v>2.5963149078726967E-2</v>
      </c>
      <c r="J6" s="28">
        <f>GETPIVOTDATA("(Do Not Modify) Programme",'Programme pivot'!$A$4,"Profession","Arts therapist")</f>
        <v>31</v>
      </c>
      <c r="K6" s="44">
        <f>J6/$J$22</f>
        <v>3.9190897597977246E-2</v>
      </c>
    </row>
    <row r="7" spans="1:11" ht="15.75" x14ac:dyDescent="0.25">
      <c r="A7" s="19" t="s">
        <v>18</v>
      </c>
      <c r="B7" s="24">
        <v>67</v>
      </c>
      <c r="C7" s="24">
        <v>65</v>
      </c>
      <c r="D7" s="24">
        <v>62</v>
      </c>
      <c r="E7" s="24">
        <v>64</v>
      </c>
      <c r="F7" s="24">
        <v>67</v>
      </c>
      <c r="G7" s="26">
        <v>5.9555555555555556E-2</v>
      </c>
      <c r="H7" s="24">
        <v>71</v>
      </c>
      <c r="I7" s="27">
        <v>5.9463986599664995E-2</v>
      </c>
      <c r="J7" s="29">
        <f>GETPIVOTDATA("(Do Not Modify) Programme",'Programme pivot'!$A$4,"Profession","Biomedical scientist")</f>
        <v>72</v>
      </c>
      <c r="K7" s="44">
        <f t="shared" ref="K7:K21" si="0">J7/$J$22</f>
        <v>9.1024020227560051E-2</v>
      </c>
    </row>
    <row r="8" spans="1:11" ht="15.75" x14ac:dyDescent="0.25">
      <c r="A8" s="19" t="s">
        <v>331</v>
      </c>
      <c r="B8" s="24">
        <v>23</v>
      </c>
      <c r="C8" s="24">
        <v>23</v>
      </c>
      <c r="D8" s="24">
        <v>19</v>
      </c>
      <c r="E8" s="24">
        <v>18</v>
      </c>
      <c r="F8" s="24">
        <v>19</v>
      </c>
      <c r="G8" s="26">
        <v>1.6888888888888887E-2</v>
      </c>
      <c r="H8" s="24">
        <v>19</v>
      </c>
      <c r="I8" s="27">
        <v>1.5912897822445562E-2</v>
      </c>
      <c r="J8" s="29">
        <f>GETPIVOTDATA("(Do Not Modify) Programme",'Programme pivot'!$A$4,"Profession","Chiropodist / podiatrist")</f>
        <v>24</v>
      </c>
      <c r="K8" s="44">
        <f t="shared" si="0"/>
        <v>3.0341340075853349E-2</v>
      </c>
    </row>
    <row r="9" spans="1:11" ht="15.75" x14ac:dyDescent="0.25">
      <c r="A9" s="19" t="s">
        <v>36</v>
      </c>
      <c r="B9" s="24">
        <v>3</v>
      </c>
      <c r="C9" s="24">
        <v>3</v>
      </c>
      <c r="D9" s="24">
        <v>3</v>
      </c>
      <c r="E9" s="24">
        <v>3</v>
      </c>
      <c r="F9" s="24">
        <v>4</v>
      </c>
      <c r="G9" s="26">
        <v>3.5555555555555557E-3</v>
      </c>
      <c r="H9" s="24">
        <v>4</v>
      </c>
      <c r="I9" s="27">
        <v>3.3500837520938024E-3</v>
      </c>
      <c r="J9" s="29">
        <f>GETPIVOTDATA("(Do Not Modify) Programme",'Programme pivot'!$A$4,"Profession","Clinical scientist")</f>
        <v>5</v>
      </c>
      <c r="K9" s="44">
        <f t="shared" si="0"/>
        <v>6.321112515802781E-3</v>
      </c>
    </row>
    <row r="10" spans="1:11" ht="15.75" x14ac:dyDescent="0.25">
      <c r="A10" s="19" t="s">
        <v>253</v>
      </c>
      <c r="B10" s="24">
        <v>32</v>
      </c>
      <c r="C10" s="24">
        <v>32</v>
      </c>
      <c r="D10" s="24">
        <v>32</v>
      </c>
      <c r="E10" s="24">
        <v>33</v>
      </c>
      <c r="F10" s="24">
        <v>39</v>
      </c>
      <c r="G10" s="26">
        <v>3.4666666666666665E-2</v>
      </c>
      <c r="H10" s="24">
        <v>43</v>
      </c>
      <c r="I10" s="27">
        <v>3.6013400335008376E-2</v>
      </c>
      <c r="J10" s="29">
        <f>GETPIVOTDATA("(Do Not Modify) Programme",'Programme pivot'!$A$4,"Profession","Dietitian")</f>
        <v>45</v>
      </c>
      <c r="K10" s="44">
        <f t="shared" si="0"/>
        <v>5.6890012642225034E-2</v>
      </c>
    </row>
    <row r="11" spans="1:11" ht="15.75" x14ac:dyDescent="0.25">
      <c r="A11" s="19" t="s">
        <v>99</v>
      </c>
      <c r="B11" s="24">
        <v>23</v>
      </c>
      <c r="C11" s="24">
        <v>23</v>
      </c>
      <c r="D11" s="24">
        <v>20</v>
      </c>
      <c r="E11" s="24">
        <v>18</v>
      </c>
      <c r="F11" s="24">
        <v>20</v>
      </c>
      <c r="G11" s="26">
        <v>1.7777777777777778E-2</v>
      </c>
      <c r="H11" s="24">
        <v>20</v>
      </c>
      <c r="I11" s="27">
        <v>1.675041876046901E-2</v>
      </c>
      <c r="J11" s="29">
        <f>GETPIVOTDATA("(Do Not Modify) Programme",'Programme pivot'!$A$4,"Profession","Hearing aid dispenser")</f>
        <v>24</v>
      </c>
      <c r="K11" s="44">
        <f t="shared" si="0"/>
        <v>3.0341340075853349E-2</v>
      </c>
    </row>
    <row r="12" spans="1:11" ht="15.75" x14ac:dyDescent="0.25">
      <c r="A12" s="19" t="s">
        <v>285</v>
      </c>
      <c r="B12" s="24">
        <v>80</v>
      </c>
      <c r="C12" s="24">
        <v>73</v>
      </c>
      <c r="D12" s="24">
        <v>70</v>
      </c>
      <c r="E12" s="24">
        <v>72</v>
      </c>
      <c r="F12" s="24">
        <v>75</v>
      </c>
      <c r="G12" s="26">
        <v>6.6666666666666666E-2</v>
      </c>
      <c r="H12" s="24">
        <v>88</v>
      </c>
      <c r="I12" s="27">
        <v>7.3701842546063656E-2</v>
      </c>
      <c r="J12" s="29">
        <f>GETPIVOTDATA("(Do Not Modify) Programme",'Programme pivot'!$A$4,"Profession","Occupational therapist")</f>
        <v>93</v>
      </c>
      <c r="K12" s="44">
        <f t="shared" si="0"/>
        <v>0.11757269279393173</v>
      </c>
    </row>
    <row r="13" spans="1:11" ht="15.75" x14ac:dyDescent="0.25">
      <c r="A13" s="19" t="s">
        <v>110</v>
      </c>
      <c r="B13" s="24">
        <v>46</v>
      </c>
      <c r="C13" s="24">
        <v>42</v>
      </c>
      <c r="D13" s="24">
        <v>38</v>
      </c>
      <c r="E13" s="24">
        <v>36</v>
      </c>
      <c r="F13" s="24">
        <v>39</v>
      </c>
      <c r="G13" s="26">
        <v>3.4666666666666665E-2</v>
      </c>
      <c r="H13" s="24">
        <v>52</v>
      </c>
      <c r="I13" s="27">
        <v>4.3551088777219429E-2</v>
      </c>
      <c r="J13" s="29">
        <f>GETPIVOTDATA("(Do Not Modify) Programme",'Programme pivot'!$A$4,"Profession","Operating department practitioner")</f>
        <v>56</v>
      </c>
      <c r="K13" s="44">
        <f t="shared" si="0"/>
        <v>7.0796460176991149E-2</v>
      </c>
    </row>
    <row r="14" spans="1:11" ht="15.75" x14ac:dyDescent="0.25">
      <c r="A14" s="19" t="s">
        <v>1339</v>
      </c>
      <c r="B14" s="24">
        <v>3</v>
      </c>
      <c r="C14" s="24">
        <v>3</v>
      </c>
      <c r="D14" s="24">
        <v>3</v>
      </c>
      <c r="E14" s="24">
        <v>3</v>
      </c>
      <c r="F14" s="24">
        <v>6</v>
      </c>
      <c r="G14" s="26">
        <v>5.3333333333333332E-3</v>
      </c>
      <c r="H14" s="24">
        <v>5</v>
      </c>
      <c r="I14" s="27">
        <v>4.1876046901172526E-3</v>
      </c>
      <c r="J14" s="29">
        <f>GETPIVOTDATA("(Do Not Modify) Programme",'Programme pivot'!$A$4,"Profession","Orthoptist")</f>
        <v>3</v>
      </c>
      <c r="K14" s="44">
        <f t="shared" si="0"/>
        <v>3.7926675094816687E-3</v>
      </c>
    </row>
    <row r="15" spans="1:11" ht="15.75" x14ac:dyDescent="0.25">
      <c r="A15" s="19" t="s">
        <v>89</v>
      </c>
      <c r="B15" s="24">
        <v>60</v>
      </c>
      <c r="C15" s="24">
        <v>72</v>
      </c>
      <c r="D15" s="24">
        <v>78</v>
      </c>
      <c r="E15" s="24">
        <v>76</v>
      </c>
      <c r="F15" s="24">
        <v>79</v>
      </c>
      <c r="G15" s="26">
        <v>7.0222222222222228E-2</v>
      </c>
      <c r="H15" s="24">
        <v>73</v>
      </c>
      <c r="I15" s="27">
        <v>6.1139028475711892E-2</v>
      </c>
      <c r="J15" s="29">
        <f>GETPIVOTDATA("(Do Not Modify) Programme",'Programme pivot'!$A$4,"Profession","Paramedic")</f>
        <v>85</v>
      </c>
      <c r="K15" s="44">
        <f t="shared" si="0"/>
        <v>0.10745891276864729</v>
      </c>
    </row>
    <row r="16" spans="1:11" ht="15.75" x14ac:dyDescent="0.25">
      <c r="A16" s="19" t="s">
        <v>155</v>
      </c>
      <c r="B16" s="24">
        <v>73</v>
      </c>
      <c r="C16" s="24">
        <v>70</v>
      </c>
      <c r="D16" s="24">
        <v>71</v>
      </c>
      <c r="E16" s="24">
        <v>75</v>
      </c>
      <c r="F16" s="24">
        <v>83</v>
      </c>
      <c r="G16" s="26">
        <v>7.3777777777777775E-2</v>
      </c>
      <c r="H16" s="24">
        <v>96</v>
      </c>
      <c r="I16" s="27">
        <v>8.0402010050251257E-2</v>
      </c>
      <c r="J16" s="29">
        <f>GETPIVOTDATA("(Do Not Modify) Programme",'Programme pivot'!$A$4,"Profession","Physiotherapist")</f>
        <v>113</v>
      </c>
      <c r="K16" s="44">
        <f t="shared" si="0"/>
        <v>0.14285714285714285</v>
      </c>
    </row>
    <row r="17" spans="1:11" ht="15.75" x14ac:dyDescent="0.25">
      <c r="A17" s="19" t="s">
        <v>140</v>
      </c>
      <c r="B17" s="24">
        <v>97</v>
      </c>
      <c r="C17" s="24">
        <v>97</v>
      </c>
      <c r="D17" s="24">
        <v>101</v>
      </c>
      <c r="E17" s="24">
        <v>104</v>
      </c>
      <c r="F17" s="24">
        <v>114</v>
      </c>
      <c r="G17" s="26">
        <v>0.10133333333333333</v>
      </c>
      <c r="H17" s="24">
        <v>117</v>
      </c>
      <c r="I17" s="27">
        <v>9.7989949748743713E-2</v>
      </c>
      <c r="J17" s="29">
        <f>GETPIVOTDATA("(Do Not Modify) Programme",'Programme pivot'!$A$4,"Profession","Practitioner psychologist")</f>
        <v>117</v>
      </c>
      <c r="K17" s="44">
        <f t="shared" si="0"/>
        <v>0.14791403286978508</v>
      </c>
    </row>
    <row r="18" spans="1:11" ht="15.75" x14ac:dyDescent="0.25">
      <c r="A18" s="19" t="s">
        <v>2792</v>
      </c>
      <c r="B18" s="24">
        <v>3</v>
      </c>
      <c r="C18" s="24">
        <v>3</v>
      </c>
      <c r="D18" s="24">
        <v>2</v>
      </c>
      <c r="E18" s="24">
        <v>2</v>
      </c>
      <c r="F18" s="24">
        <v>2</v>
      </c>
      <c r="G18" s="26">
        <v>1.7777777777777779E-3</v>
      </c>
      <c r="H18" s="24">
        <v>2</v>
      </c>
      <c r="I18" s="27">
        <v>1.6750418760469012E-3</v>
      </c>
      <c r="J18" s="29">
        <f>GETPIVOTDATA("(Do Not Modify) Programme",'Programme pivot'!$A$4,"Profession","Prosthetist / orthotist")</f>
        <v>2</v>
      </c>
      <c r="K18" s="44">
        <f t="shared" si="0"/>
        <v>2.5284450063211127E-3</v>
      </c>
    </row>
    <row r="19" spans="1:11" ht="15.75" x14ac:dyDescent="0.25">
      <c r="A19" s="19" t="s">
        <v>43</v>
      </c>
      <c r="B19" s="24">
        <v>55</v>
      </c>
      <c r="C19" s="24">
        <v>52</v>
      </c>
      <c r="D19" s="24">
        <v>54</v>
      </c>
      <c r="E19" s="24">
        <v>57</v>
      </c>
      <c r="F19" s="24">
        <v>57</v>
      </c>
      <c r="G19" s="26">
        <v>5.0666666666666665E-2</v>
      </c>
      <c r="H19" s="24">
        <v>59</v>
      </c>
      <c r="I19" s="27">
        <v>4.9413735343383586E-2</v>
      </c>
      <c r="J19" s="29">
        <f>GETPIVOTDATA("(Do Not Modify) Programme",'Programme pivot'!$A$4,"Profession","Radiographer")</f>
        <v>67</v>
      </c>
      <c r="K19" s="44">
        <f t="shared" si="0"/>
        <v>8.4702907711757272E-2</v>
      </c>
    </row>
    <row r="20" spans="1:11" ht="15.75" x14ac:dyDescent="0.25">
      <c r="A20" s="19" t="s">
        <v>3839</v>
      </c>
      <c r="B20" s="24">
        <v>276</v>
      </c>
      <c r="C20" s="24">
        <v>256</v>
      </c>
      <c r="D20" s="24">
        <v>253</v>
      </c>
      <c r="E20" s="24">
        <v>251</v>
      </c>
      <c r="F20" s="24">
        <v>255</v>
      </c>
      <c r="G20" s="26">
        <v>0.22666666666666666</v>
      </c>
      <c r="H20" s="24">
        <v>278</v>
      </c>
      <c r="I20" s="27">
        <v>0.23283082077051925</v>
      </c>
      <c r="J20" s="30"/>
      <c r="K20" s="45"/>
    </row>
    <row r="21" spans="1:11" ht="15.75" x14ac:dyDescent="0.25">
      <c r="A21" s="19" t="s">
        <v>235</v>
      </c>
      <c r="B21" s="24">
        <v>37</v>
      </c>
      <c r="C21" s="24">
        <v>36</v>
      </c>
      <c r="D21" s="24">
        <v>34</v>
      </c>
      <c r="E21" s="24">
        <v>36</v>
      </c>
      <c r="F21" s="24">
        <v>45</v>
      </c>
      <c r="G21" s="26">
        <v>0.04</v>
      </c>
      <c r="H21" s="24">
        <v>50</v>
      </c>
      <c r="I21" s="27">
        <v>4.1876046901172533E-2</v>
      </c>
      <c r="J21" s="29">
        <f>GETPIVOTDATA("(Do Not Modify) Programme",'Programme pivot'!$A$4,"Profession","Speech and language therapist")</f>
        <v>54</v>
      </c>
      <c r="K21" s="44">
        <f t="shared" si="0"/>
        <v>6.8268015170670035E-2</v>
      </c>
    </row>
    <row r="22" spans="1:11" ht="15.75" x14ac:dyDescent="0.25">
      <c r="A22" s="17"/>
      <c r="B22" s="23"/>
      <c r="C22" s="23"/>
      <c r="D22" s="23"/>
      <c r="E22" s="23"/>
      <c r="F22" s="23"/>
      <c r="G22" s="31"/>
      <c r="H22" s="23"/>
      <c r="I22" s="32"/>
      <c r="J22" s="33">
        <f>SUM(J6:J21)</f>
        <v>791</v>
      </c>
      <c r="K22" s="46">
        <f>SUM(K6:K21)</f>
        <v>1</v>
      </c>
    </row>
    <row r="23" spans="1:11" ht="15.75" x14ac:dyDescent="0.25">
      <c r="A23" s="19" t="s">
        <v>3840</v>
      </c>
      <c r="B23" s="24" t="s">
        <v>3832</v>
      </c>
      <c r="C23" s="24" t="s">
        <v>3833</v>
      </c>
      <c r="D23" s="24" t="s">
        <v>3834</v>
      </c>
      <c r="E23" s="24" t="s">
        <v>3835</v>
      </c>
      <c r="F23" s="24" t="s">
        <v>3835</v>
      </c>
      <c r="G23" s="26" t="s">
        <v>3836</v>
      </c>
      <c r="H23" s="24" t="s">
        <v>3837</v>
      </c>
      <c r="I23" s="25" t="s">
        <v>3836</v>
      </c>
      <c r="J23" s="29" t="s">
        <v>3838</v>
      </c>
      <c r="K23" s="43" t="s">
        <v>3836</v>
      </c>
    </row>
    <row r="24" spans="1:11" ht="15.75" x14ac:dyDescent="0.25">
      <c r="A24" s="19" t="s">
        <v>3841</v>
      </c>
      <c r="B24" s="24">
        <v>34</v>
      </c>
      <c r="C24" s="24">
        <v>36</v>
      </c>
      <c r="D24" s="24">
        <v>32</v>
      </c>
      <c r="E24" s="24">
        <v>33</v>
      </c>
      <c r="F24" s="24">
        <v>31</v>
      </c>
      <c r="G24" s="26">
        <v>2.7555555555555555E-2</v>
      </c>
      <c r="H24" s="24">
        <v>27</v>
      </c>
      <c r="I24" s="27">
        <v>2.2613065326633167E-2</v>
      </c>
      <c r="J24" s="30"/>
      <c r="K24" s="47"/>
    </row>
    <row r="25" spans="1:11" ht="15.75" x14ac:dyDescent="0.25">
      <c r="A25" s="19" t="s">
        <v>3842</v>
      </c>
      <c r="B25" s="24">
        <v>154</v>
      </c>
      <c r="C25" s="24">
        <v>152</v>
      </c>
      <c r="D25" s="24">
        <v>148</v>
      </c>
      <c r="E25" s="24">
        <v>148</v>
      </c>
      <c r="F25" s="24">
        <v>146</v>
      </c>
      <c r="G25" s="26">
        <v>0.12977777777777777</v>
      </c>
      <c r="H25" s="24">
        <v>147</v>
      </c>
      <c r="I25" s="27">
        <v>0.12311557788944724</v>
      </c>
      <c r="J25" s="34">
        <v>165</v>
      </c>
      <c r="K25" s="48">
        <f>J25/$J$30</f>
        <v>0.17010309278350516</v>
      </c>
    </row>
    <row r="26" spans="1:11" ht="15.75" x14ac:dyDescent="0.25">
      <c r="A26" s="19" t="s">
        <v>3843</v>
      </c>
      <c r="B26" s="24">
        <v>4</v>
      </c>
      <c r="C26" s="24">
        <v>4</v>
      </c>
      <c r="D26" s="24">
        <v>4</v>
      </c>
      <c r="E26" s="35"/>
      <c r="F26" s="35"/>
      <c r="G26" s="35"/>
      <c r="H26" s="35"/>
      <c r="I26" s="36"/>
      <c r="J26" s="30"/>
      <c r="K26" s="45"/>
    </row>
    <row r="27" spans="1:11" ht="15.75" x14ac:dyDescent="0.25">
      <c r="A27" s="19" t="s">
        <v>3844</v>
      </c>
      <c r="B27" s="35"/>
      <c r="C27" s="35"/>
      <c r="D27" s="35"/>
      <c r="E27" s="24">
        <v>2</v>
      </c>
      <c r="F27" s="24">
        <v>2</v>
      </c>
      <c r="G27" s="37">
        <v>1.7777777777777779E-3</v>
      </c>
      <c r="H27" s="24">
        <v>2</v>
      </c>
      <c r="I27" s="38">
        <v>1.6750418760469012E-3</v>
      </c>
      <c r="J27" s="34">
        <f>GETPIVOTDATA("(Do Not Modify) Programme",'Programme pivot'!$D$5,"Entitlement","Podiatric Surgery")</f>
        <v>4</v>
      </c>
      <c r="K27" s="48">
        <f t="shared" ref="K27:K30" si="1">J27/$J$30</f>
        <v>4.1237113402061857E-3</v>
      </c>
    </row>
    <row r="28" spans="1:11" ht="15.75" x14ac:dyDescent="0.25">
      <c r="A28" s="19" t="s">
        <v>3845</v>
      </c>
      <c r="B28" s="24">
        <v>9</v>
      </c>
      <c r="C28" s="24">
        <v>9</v>
      </c>
      <c r="D28" s="24">
        <v>7</v>
      </c>
      <c r="E28" s="24">
        <v>10</v>
      </c>
      <c r="F28" s="39">
        <v>11</v>
      </c>
      <c r="G28" s="26">
        <v>9.7777777777777776E-3</v>
      </c>
      <c r="H28" s="24">
        <v>10</v>
      </c>
      <c r="I28" s="27">
        <v>8.3752093802345051E-3</v>
      </c>
      <c r="J28" s="40">
        <v>10</v>
      </c>
      <c r="K28" s="48">
        <f t="shared" si="1"/>
        <v>1.0309278350515464E-2</v>
      </c>
    </row>
    <row r="29" spans="1:11" ht="15.75" x14ac:dyDescent="0.25">
      <c r="A29" s="17"/>
      <c r="B29" s="23"/>
      <c r="C29" s="23"/>
      <c r="D29" s="23"/>
      <c r="E29" s="23"/>
      <c r="F29" s="23"/>
      <c r="G29" s="31"/>
      <c r="H29" s="23"/>
      <c r="I29" s="23"/>
      <c r="J29" s="29"/>
      <c r="K29" s="48"/>
    </row>
    <row r="30" spans="1:11" ht="15.75" x14ac:dyDescent="0.25">
      <c r="A30" s="19" t="s">
        <v>3846</v>
      </c>
      <c r="B30" s="24">
        <v>1113</v>
      </c>
      <c r="C30" s="24">
        <v>1084</v>
      </c>
      <c r="D30" s="24">
        <v>1060</v>
      </c>
      <c r="E30" s="24">
        <v>1069</v>
      </c>
      <c r="F30" s="24">
        <v>1125</v>
      </c>
      <c r="G30" s="26">
        <v>1</v>
      </c>
      <c r="H30" s="24">
        <v>1194</v>
      </c>
      <c r="I30" s="27">
        <v>1.0000000000000002</v>
      </c>
      <c r="J30" s="40">
        <f>SUM(J25,J27,J28)+J22</f>
        <v>970</v>
      </c>
      <c r="K30" s="48">
        <f t="shared" si="1"/>
        <v>1</v>
      </c>
    </row>
    <row r="31" spans="1:11" ht="15.75" x14ac:dyDescent="0.25">
      <c r="A31" s="20"/>
      <c r="B31" s="41"/>
      <c r="C31" s="41"/>
      <c r="D31" s="41"/>
      <c r="E31" s="41"/>
      <c r="F31" s="41"/>
      <c r="G31" s="41"/>
      <c r="H31" s="41"/>
      <c r="I31" s="23"/>
      <c r="J31" s="23"/>
    </row>
    <row r="32" spans="1:11" ht="15.75" x14ac:dyDescent="0.25">
      <c r="A32" s="18" t="s">
        <v>3847</v>
      </c>
      <c r="B32" s="23"/>
      <c r="C32" s="23"/>
      <c r="D32" s="23"/>
      <c r="E32" s="23"/>
      <c r="F32" s="23"/>
      <c r="G32" s="23"/>
      <c r="H32" s="23"/>
      <c r="I32" s="23"/>
      <c r="J32" s="23"/>
    </row>
    <row r="33" spans="1:11" ht="15.75" x14ac:dyDescent="0.25">
      <c r="A33" s="17"/>
      <c r="B33" s="23"/>
      <c r="C33" s="23"/>
      <c r="D33" s="23"/>
      <c r="E33" s="23"/>
      <c r="F33" s="23"/>
      <c r="G33" s="23"/>
      <c r="H33" s="23"/>
      <c r="I33" s="23"/>
      <c r="J33" s="23"/>
    </row>
    <row r="34" spans="1:11" ht="15.75" x14ac:dyDescent="0.25">
      <c r="A34" s="19"/>
      <c r="B34" s="24" t="s">
        <v>3848</v>
      </c>
      <c r="C34" s="24" t="s">
        <v>3849</v>
      </c>
      <c r="D34" s="24" t="s">
        <v>3850</v>
      </c>
      <c r="E34" s="24" t="s">
        <v>3831</v>
      </c>
      <c r="F34" s="24" t="s">
        <v>3832</v>
      </c>
      <c r="G34" s="24" t="s">
        <v>3833</v>
      </c>
      <c r="H34" s="24" t="s">
        <v>3834</v>
      </c>
      <c r="I34" s="24" t="s">
        <v>3835</v>
      </c>
      <c r="J34" s="24" t="s">
        <v>3837</v>
      </c>
      <c r="K34" s="24" t="s">
        <v>3838</v>
      </c>
    </row>
    <row r="35" spans="1:11" ht="15.75" x14ac:dyDescent="0.25">
      <c r="A35" s="19" t="s">
        <v>3851</v>
      </c>
      <c r="B35" s="24">
        <v>696</v>
      </c>
      <c r="C35" s="24">
        <v>695</v>
      </c>
      <c r="D35" s="24">
        <v>1012</v>
      </c>
      <c r="E35" s="24">
        <v>1021</v>
      </c>
      <c r="F35" s="24">
        <v>1084</v>
      </c>
      <c r="G35" s="24">
        <v>1060</v>
      </c>
      <c r="H35" s="24">
        <v>1067</v>
      </c>
      <c r="I35" s="24">
        <v>1125</v>
      </c>
      <c r="J35" s="24">
        <v>1194</v>
      </c>
      <c r="K35" s="24">
        <f>GETPIVOTDATA("(Do Not Modify) Programme",'Programme pivot'!$A$4)</f>
        <v>970</v>
      </c>
    </row>
    <row r="36" spans="1:11" ht="15.75" x14ac:dyDescent="0.25">
      <c r="A36" s="19" t="s">
        <v>3852</v>
      </c>
      <c r="B36" s="24">
        <v>0</v>
      </c>
      <c r="C36" s="24">
        <v>303</v>
      </c>
      <c r="D36" s="24">
        <v>0</v>
      </c>
      <c r="E36" s="24">
        <v>92</v>
      </c>
      <c r="F36" s="24">
        <v>0</v>
      </c>
      <c r="G36" s="24">
        <v>0</v>
      </c>
      <c r="H36" s="24">
        <v>2</v>
      </c>
      <c r="I36" s="24">
        <v>0</v>
      </c>
      <c r="J36" s="24">
        <v>0</v>
      </c>
      <c r="K36" s="24">
        <v>0</v>
      </c>
    </row>
    <row r="37" spans="1:11" ht="15.75" x14ac:dyDescent="0.25">
      <c r="A37" s="19" t="s">
        <v>3853</v>
      </c>
      <c r="B37" s="24">
        <v>696</v>
      </c>
      <c r="C37" s="24">
        <v>998</v>
      </c>
      <c r="D37" s="24">
        <v>1012</v>
      </c>
      <c r="E37" s="24">
        <v>1113</v>
      </c>
      <c r="F37" s="24">
        <v>1084</v>
      </c>
      <c r="G37" s="24">
        <v>1060</v>
      </c>
      <c r="H37" s="24">
        <v>1069</v>
      </c>
      <c r="I37" s="24">
        <v>1125</v>
      </c>
      <c r="J37" s="24">
        <v>1194</v>
      </c>
      <c r="K37" s="24">
        <f>SUM(K35:K36)</f>
        <v>970</v>
      </c>
    </row>
  </sheetData>
  <pageMargins left="0.7" right="0.7" top="0.75" bottom="0.75" header="0.3" footer="0.3"/>
  <pageSetup paperSize="9" scale="4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133"/>
  <sheetViews>
    <sheetView view="pageBreakPreview" topLeftCell="A7" zoomScale="60" zoomScaleNormal="100" workbookViewId="0">
      <selection activeCell="I35" sqref="I35"/>
    </sheetView>
  </sheetViews>
  <sheetFormatPr defaultRowHeight="15" x14ac:dyDescent="0.25"/>
  <cols>
    <col min="1" max="2" width="9.140625" style="12"/>
    <col min="3" max="3" width="17.7109375" style="12" bestFit="1" customWidth="1"/>
    <col min="4" max="4" width="10.85546875" style="12" bestFit="1" customWidth="1"/>
    <col min="5" max="7" width="9.140625" style="12"/>
    <col min="8" max="8" width="4.85546875" style="12" customWidth="1"/>
    <col min="9" max="9" width="24.28515625" style="12" customWidth="1"/>
    <col min="10" max="10" width="25.28515625" style="12" customWidth="1"/>
    <col min="11" max="11" width="17.28515625" style="12" bestFit="1" customWidth="1"/>
    <col min="12" max="12" width="9.140625" style="12"/>
    <col min="13" max="13" width="5.42578125" style="12" customWidth="1"/>
    <col min="14" max="15" width="10.85546875" style="12" bestFit="1" customWidth="1"/>
    <col min="16" max="16" width="12.85546875" style="12" customWidth="1"/>
    <col min="17" max="17" width="9.140625" style="12"/>
    <col min="18" max="18" width="10.5703125" style="12" customWidth="1"/>
    <col min="19" max="19" width="11" style="12" customWidth="1"/>
    <col min="20" max="21" width="10.5703125" style="12" customWidth="1"/>
    <col min="22" max="16384" width="9.140625" style="12"/>
  </cols>
  <sheetData>
    <row r="1" spans="2:21" ht="18.75" x14ac:dyDescent="0.3">
      <c r="B1" s="49" t="s">
        <v>3859</v>
      </c>
      <c r="C1" s="49"/>
      <c r="D1" s="49"/>
      <c r="E1" s="50"/>
      <c r="J1" s="50"/>
      <c r="K1" s="50"/>
      <c r="L1" s="50"/>
      <c r="M1" s="50"/>
    </row>
    <row r="2" spans="2:21" x14ac:dyDescent="0.25">
      <c r="B2" s="51"/>
      <c r="C2" s="51"/>
      <c r="D2" s="51"/>
      <c r="E2" s="51"/>
      <c r="F2" s="51"/>
      <c r="G2" s="51"/>
      <c r="H2" s="51"/>
      <c r="I2" s="51"/>
    </row>
    <row r="3" spans="2:21" x14ac:dyDescent="0.25">
      <c r="B3" s="51"/>
      <c r="C3" s="51"/>
      <c r="D3" s="51"/>
      <c r="E3" s="51"/>
      <c r="F3" s="51"/>
      <c r="G3" s="51"/>
      <c r="H3" s="51"/>
    </row>
    <row r="4" spans="2:21" x14ac:dyDescent="0.25">
      <c r="B4" s="187" t="s">
        <v>3860</v>
      </c>
      <c r="C4" s="188"/>
      <c r="D4" s="188"/>
      <c r="E4" s="188"/>
      <c r="F4" s="188"/>
      <c r="G4" s="189"/>
      <c r="I4" s="187" t="s">
        <v>3861</v>
      </c>
      <c r="J4" s="188"/>
      <c r="K4" s="188"/>
      <c r="L4" s="189"/>
      <c r="N4" s="187" t="s">
        <v>3862</v>
      </c>
      <c r="O4" s="188"/>
      <c r="P4" s="188"/>
      <c r="Q4" s="188"/>
      <c r="R4" s="188"/>
      <c r="S4" s="188"/>
      <c r="T4" s="188"/>
      <c r="U4" s="189"/>
    </row>
    <row r="5" spans="2:21" x14ac:dyDescent="0.25">
      <c r="B5" s="52"/>
      <c r="C5" s="51"/>
      <c r="D5" s="51"/>
      <c r="E5" s="51"/>
      <c r="F5" s="51"/>
      <c r="G5" s="53"/>
      <c r="I5" s="52"/>
      <c r="J5" s="51"/>
      <c r="K5" s="51"/>
      <c r="L5" s="53"/>
      <c r="N5" s="52"/>
      <c r="O5" s="51"/>
      <c r="P5" s="51"/>
      <c r="Q5" s="51"/>
      <c r="R5" s="51"/>
      <c r="S5" s="51"/>
      <c r="T5" s="51"/>
      <c r="U5" s="53"/>
    </row>
    <row r="6" spans="2:21" x14ac:dyDescent="0.25">
      <c r="B6" s="52"/>
      <c r="C6" s="51"/>
      <c r="D6" s="51"/>
      <c r="E6" s="51"/>
      <c r="F6" s="51"/>
      <c r="G6" s="53"/>
      <c r="I6" s="52"/>
      <c r="J6" s="51"/>
      <c r="K6" s="51"/>
      <c r="L6" s="53"/>
      <c r="N6" s="52"/>
      <c r="O6" s="51"/>
      <c r="P6" s="51"/>
      <c r="Q6" s="51"/>
      <c r="R6" s="51"/>
      <c r="S6" s="51"/>
      <c r="T6" s="51"/>
      <c r="U6" s="53"/>
    </row>
    <row r="7" spans="2:21" x14ac:dyDescent="0.25">
      <c r="B7" s="52"/>
      <c r="C7" s="51"/>
      <c r="D7" s="51"/>
      <c r="E7" s="51"/>
      <c r="F7" s="51"/>
      <c r="G7" s="53"/>
      <c r="I7" s="52"/>
      <c r="J7" s="51"/>
      <c r="K7" s="51"/>
      <c r="L7" s="53"/>
      <c r="N7" s="52"/>
      <c r="O7" s="51"/>
      <c r="P7" s="51"/>
      <c r="Q7" s="51"/>
      <c r="R7" s="51"/>
      <c r="S7" s="51"/>
      <c r="T7" s="51"/>
      <c r="U7" s="53"/>
    </row>
    <row r="8" spans="2:21" x14ac:dyDescent="0.25">
      <c r="B8" s="52"/>
      <c r="C8" s="51"/>
      <c r="D8" s="51"/>
      <c r="E8" s="51"/>
      <c r="F8" s="51"/>
      <c r="G8" s="53"/>
      <c r="I8" s="52"/>
      <c r="J8" s="51"/>
      <c r="K8" s="51"/>
      <c r="L8" s="53"/>
      <c r="N8" s="52"/>
      <c r="O8" s="51"/>
      <c r="P8" s="51"/>
      <c r="Q8" s="51"/>
      <c r="R8" s="51"/>
      <c r="S8" s="51"/>
      <c r="T8" s="51"/>
      <c r="U8" s="53"/>
    </row>
    <row r="9" spans="2:21" x14ac:dyDescent="0.25">
      <c r="B9" s="52"/>
      <c r="C9" s="51"/>
      <c r="D9" s="51"/>
      <c r="E9" s="51"/>
      <c r="F9" s="51"/>
      <c r="G9" s="53"/>
      <c r="I9" s="52"/>
      <c r="J9" s="51"/>
      <c r="K9" s="51"/>
      <c r="L9" s="53"/>
      <c r="N9" s="52"/>
      <c r="O9" s="51"/>
      <c r="P9" s="51"/>
      <c r="Q9" s="51"/>
      <c r="R9" s="51"/>
      <c r="S9" s="51"/>
      <c r="T9" s="51"/>
      <c r="U9" s="53"/>
    </row>
    <row r="10" spans="2:21" x14ac:dyDescent="0.25">
      <c r="B10" s="52"/>
      <c r="C10" s="51"/>
      <c r="D10" s="51"/>
      <c r="E10" s="51"/>
      <c r="F10" s="51"/>
      <c r="G10" s="53"/>
      <c r="I10" s="52"/>
      <c r="J10" s="51"/>
      <c r="K10" s="51"/>
      <c r="L10" s="53"/>
      <c r="N10" s="52"/>
      <c r="O10" s="51"/>
      <c r="P10" s="51"/>
      <c r="Q10" s="51"/>
      <c r="R10" s="51"/>
      <c r="S10" s="51"/>
      <c r="T10" s="51"/>
      <c r="U10" s="53"/>
    </row>
    <row r="11" spans="2:21" x14ac:dyDescent="0.25">
      <c r="B11" s="52"/>
      <c r="C11" s="51"/>
      <c r="D11" s="51"/>
      <c r="E11" s="51"/>
      <c r="F11" s="51"/>
      <c r="G11" s="53"/>
      <c r="I11" s="52"/>
      <c r="J11" s="51"/>
      <c r="K11" s="51"/>
      <c r="L11" s="53"/>
      <c r="N11" s="52"/>
      <c r="O11" s="51"/>
      <c r="P11" s="51"/>
      <c r="Q11" s="51"/>
      <c r="R11" s="51"/>
      <c r="S11" s="51"/>
      <c r="T11" s="51"/>
      <c r="U11" s="53"/>
    </row>
    <row r="12" spans="2:21" x14ac:dyDescent="0.25">
      <c r="B12" s="52"/>
      <c r="C12" s="51"/>
      <c r="D12" s="51"/>
      <c r="E12" s="51"/>
      <c r="F12" s="51"/>
      <c r="G12" s="53"/>
      <c r="I12" s="52"/>
      <c r="J12" s="51"/>
      <c r="K12" s="51"/>
      <c r="L12" s="53"/>
      <c r="N12" s="52"/>
      <c r="O12" s="51"/>
      <c r="P12" s="51"/>
      <c r="Q12" s="51"/>
      <c r="R12" s="51"/>
      <c r="S12" s="51"/>
      <c r="T12" s="51"/>
      <c r="U12" s="53"/>
    </row>
    <row r="13" spans="2:21" x14ac:dyDescent="0.25">
      <c r="B13" s="52"/>
      <c r="C13" s="51"/>
      <c r="D13" s="51"/>
      <c r="E13" s="51"/>
      <c r="F13" s="51"/>
      <c r="G13" s="53"/>
      <c r="I13" s="52"/>
      <c r="J13" s="51"/>
      <c r="K13" s="51"/>
      <c r="L13" s="53"/>
      <c r="N13" s="52"/>
      <c r="O13" s="51"/>
      <c r="P13" s="51"/>
      <c r="Q13" s="51"/>
      <c r="R13" s="51"/>
      <c r="S13" s="51"/>
      <c r="T13" s="51"/>
      <c r="U13" s="53"/>
    </row>
    <row r="14" spans="2:21" x14ac:dyDescent="0.25">
      <c r="B14" s="52"/>
      <c r="C14" s="51"/>
      <c r="D14" s="51"/>
      <c r="E14" s="51"/>
      <c r="F14" s="51"/>
      <c r="G14" s="53"/>
      <c r="I14" s="52"/>
      <c r="J14" s="51"/>
      <c r="K14" s="51"/>
      <c r="L14" s="53"/>
      <c r="N14" s="52"/>
      <c r="O14" s="51"/>
      <c r="P14" s="51"/>
      <c r="Q14" s="51"/>
      <c r="R14" s="51"/>
      <c r="S14" s="51"/>
      <c r="T14" s="51"/>
      <c r="U14" s="53"/>
    </row>
    <row r="15" spans="2:21" x14ac:dyDescent="0.25">
      <c r="B15" s="52"/>
      <c r="C15" s="51"/>
      <c r="D15" s="51"/>
      <c r="E15" s="51"/>
      <c r="F15" s="51"/>
      <c r="G15" s="53"/>
      <c r="I15" s="52"/>
      <c r="J15" s="51"/>
      <c r="K15" s="51"/>
      <c r="L15" s="53"/>
      <c r="N15" s="52"/>
      <c r="O15" s="51"/>
      <c r="P15" s="51"/>
      <c r="Q15" s="51"/>
      <c r="R15" s="51"/>
      <c r="S15" s="51"/>
      <c r="T15" s="51"/>
      <c r="U15" s="53"/>
    </row>
    <row r="16" spans="2:21" x14ac:dyDescent="0.25">
      <c r="B16" s="52"/>
      <c r="C16" s="51"/>
      <c r="D16" s="51"/>
      <c r="E16" s="51"/>
      <c r="F16" s="51"/>
      <c r="G16" s="53"/>
      <c r="I16" s="52"/>
      <c r="J16" s="51"/>
      <c r="K16" s="51"/>
      <c r="L16" s="53"/>
      <c r="N16" s="52"/>
      <c r="O16" s="51"/>
      <c r="P16" s="51"/>
      <c r="Q16" s="51"/>
      <c r="R16" s="51"/>
      <c r="S16" s="51"/>
      <c r="T16" s="51"/>
      <c r="U16" s="53"/>
    </row>
    <row r="17" spans="2:21" x14ac:dyDescent="0.25">
      <c r="B17" s="52"/>
      <c r="C17" s="51"/>
      <c r="D17" s="51"/>
      <c r="E17" s="51"/>
      <c r="F17" s="51"/>
      <c r="G17" s="53"/>
      <c r="I17" s="52"/>
      <c r="J17" s="51"/>
      <c r="K17" s="51"/>
      <c r="L17" s="53"/>
      <c r="N17" s="52"/>
      <c r="O17" s="51"/>
      <c r="P17" s="51"/>
      <c r="Q17" s="51"/>
      <c r="R17" s="51"/>
      <c r="S17" s="51"/>
      <c r="T17" s="51"/>
      <c r="U17" s="53"/>
    </row>
    <row r="18" spans="2:21" x14ac:dyDescent="0.25">
      <c r="B18" s="52"/>
      <c r="C18" s="51"/>
      <c r="D18" s="51"/>
      <c r="E18" s="51"/>
      <c r="F18" s="51"/>
      <c r="G18" s="53"/>
      <c r="I18" s="52"/>
      <c r="J18" s="51"/>
      <c r="K18" s="51"/>
      <c r="L18" s="53"/>
      <c r="N18" s="52"/>
      <c r="O18" s="51"/>
      <c r="P18" s="51"/>
      <c r="Q18" s="51"/>
      <c r="R18" s="51"/>
      <c r="S18" s="51"/>
      <c r="T18" s="51"/>
      <c r="U18" s="53"/>
    </row>
    <row r="19" spans="2:21" x14ac:dyDescent="0.25">
      <c r="B19" s="52"/>
      <c r="C19" s="51"/>
      <c r="D19" s="51"/>
      <c r="E19" s="51"/>
      <c r="F19" s="51"/>
      <c r="G19" s="53"/>
      <c r="I19" s="52"/>
      <c r="J19" s="51"/>
      <c r="K19" s="51"/>
      <c r="L19" s="53"/>
      <c r="N19" s="52"/>
      <c r="O19" s="51"/>
      <c r="P19" s="51"/>
      <c r="Q19" s="51"/>
      <c r="R19" s="51"/>
      <c r="S19" s="51"/>
      <c r="T19" s="51"/>
      <c r="U19" s="53"/>
    </row>
    <row r="20" spans="2:21" x14ac:dyDescent="0.25">
      <c r="B20" s="52"/>
      <c r="C20" s="51"/>
      <c r="D20" s="51"/>
      <c r="E20" s="51"/>
      <c r="F20" s="51"/>
      <c r="G20" s="53"/>
      <c r="I20" s="52"/>
      <c r="J20" s="51"/>
      <c r="K20" s="51"/>
      <c r="L20" s="53"/>
      <c r="N20" s="52"/>
      <c r="O20" s="51"/>
      <c r="P20" s="51"/>
      <c r="Q20" s="51"/>
      <c r="R20" s="51"/>
      <c r="S20" s="51"/>
      <c r="T20" s="51"/>
      <c r="U20" s="53"/>
    </row>
    <row r="21" spans="2:21" x14ac:dyDescent="0.25">
      <c r="B21" s="52"/>
      <c r="C21" s="51"/>
      <c r="D21" s="51"/>
      <c r="E21" s="51"/>
      <c r="F21" s="51"/>
      <c r="G21" s="53"/>
      <c r="I21" s="52"/>
      <c r="J21" s="51"/>
      <c r="K21" s="51"/>
      <c r="L21" s="53"/>
      <c r="N21" s="52"/>
      <c r="O21" s="51"/>
      <c r="P21" s="51"/>
      <c r="Q21" s="51"/>
      <c r="R21" s="51"/>
      <c r="S21" s="51"/>
      <c r="T21" s="51"/>
      <c r="U21" s="53"/>
    </row>
    <row r="22" spans="2:21" x14ac:dyDescent="0.25">
      <c r="B22" s="52"/>
      <c r="C22" s="51"/>
      <c r="D22" s="51"/>
      <c r="E22" s="51"/>
      <c r="F22" s="51"/>
      <c r="G22" s="53"/>
      <c r="I22" s="52"/>
      <c r="J22" s="51"/>
      <c r="K22" s="51"/>
      <c r="L22" s="53"/>
      <c r="N22" s="52"/>
      <c r="O22" s="51"/>
      <c r="P22" s="54" t="s">
        <v>3863</v>
      </c>
      <c r="Q22" s="43">
        <f>COUNTIFS('[1]Time data'!AN2:AN101,"&lt;=29")</f>
        <v>2</v>
      </c>
      <c r="R22" s="55">
        <f t="shared" ref="R22:R30" si="0">Q22/$Q$31</f>
        <v>2.3809523809523808E-2</v>
      </c>
      <c r="S22" s="51"/>
      <c r="T22" s="51"/>
      <c r="U22" s="53"/>
    </row>
    <row r="23" spans="2:21" ht="15.75" x14ac:dyDescent="0.25">
      <c r="B23" s="52"/>
      <c r="C23" s="56" t="s">
        <v>3864</v>
      </c>
      <c r="D23" s="57">
        <f>COUNTIFS('[1]Time data'!AJ2:AJ101,"&lt;8")</f>
        <v>3</v>
      </c>
      <c r="E23" s="44">
        <f>D23/D28</f>
        <v>3.614457831325301E-2</v>
      </c>
      <c r="F23" s="51"/>
      <c r="G23" s="53"/>
      <c r="I23" s="56" t="s">
        <v>3865</v>
      </c>
      <c r="J23" s="56" t="s">
        <v>3866</v>
      </c>
      <c r="K23" s="51"/>
      <c r="L23" s="53"/>
      <c r="N23" s="52"/>
      <c r="O23" s="51"/>
      <c r="P23" s="54" t="s">
        <v>3867</v>
      </c>
      <c r="Q23" s="43">
        <f>COUNTIFS('[1]Time data'!AN2:AN101,"&gt;29",'[1]Time data'!AN2:AN101,"&lt;=57")</f>
        <v>18</v>
      </c>
      <c r="R23" s="55">
        <f t="shared" si="0"/>
        <v>0.21428571428571427</v>
      </c>
      <c r="S23" s="51"/>
      <c r="T23" s="51"/>
      <c r="U23" s="53"/>
    </row>
    <row r="24" spans="2:21" ht="15.75" x14ac:dyDescent="0.25">
      <c r="B24" s="52"/>
      <c r="C24" s="56" t="s">
        <v>3868</v>
      </c>
      <c r="D24" s="57">
        <f>COUNTIFS('[1]Time data'!AJ2:AJ101,"&gt;=8",'[1]Time data'!AJ2:AJ101,"&lt;=14")</f>
        <v>8</v>
      </c>
      <c r="E24" s="44">
        <f>D24/D28</f>
        <v>9.6385542168674704E-2</v>
      </c>
      <c r="F24" s="51"/>
      <c r="G24" s="53"/>
      <c r="I24" s="19" t="s">
        <v>3869</v>
      </c>
      <c r="J24" s="19" t="s">
        <v>3870</v>
      </c>
      <c r="K24" s="57">
        <f>COUNTIF('[1]Time data'!AL2:AL101,"&lt;29")</f>
        <v>0</v>
      </c>
      <c r="L24" s="44">
        <f>K24/K30</f>
        <v>0</v>
      </c>
      <c r="N24" s="52"/>
      <c r="O24" s="51"/>
      <c r="P24" s="54" t="s">
        <v>3871</v>
      </c>
      <c r="Q24" s="43">
        <f>COUNTIFS('[1]Time data'!AN2:AN101,"&gt;57",'[1]Time data'!AN2:AN101,"&lt;=85")</f>
        <v>14</v>
      </c>
      <c r="R24" s="55">
        <f t="shared" si="0"/>
        <v>0.16666666666666666</v>
      </c>
      <c r="S24" s="51"/>
      <c r="T24" s="51"/>
      <c r="U24" s="53"/>
    </row>
    <row r="25" spans="2:21" ht="15.75" x14ac:dyDescent="0.25">
      <c r="B25" s="52"/>
      <c r="C25" s="56" t="s">
        <v>3872</v>
      </c>
      <c r="D25" s="57">
        <f>COUNTIFS('[1]Time data'!AJ2:AJ101,"&gt;=15",'[1]Time data'!AJ2:AJ101,"&lt;=21")</f>
        <v>5</v>
      </c>
      <c r="E25" s="44">
        <f>D25/D28</f>
        <v>6.0240963855421686E-2</v>
      </c>
      <c r="F25" s="51"/>
      <c r="G25" s="53"/>
      <c r="I25" s="19" t="s">
        <v>3873</v>
      </c>
      <c r="J25" s="19" t="s">
        <v>3874</v>
      </c>
      <c r="K25" s="57">
        <f>COUNTIFS('[1]Time data'!AL2:AL101,"&gt;=29",'[1]Time data'!AL2:AL101,"&lt;57")</f>
        <v>24</v>
      </c>
      <c r="L25" s="44">
        <f>K25/K30</f>
        <v>0.4</v>
      </c>
      <c r="N25" s="52"/>
      <c r="O25" s="51"/>
      <c r="P25" s="54" t="s">
        <v>3875</v>
      </c>
      <c r="Q25" s="43">
        <f>COUNTIFS('[1]Time data'!AN2:AN101,"&gt;85",'[1]Time data'!AN2:AN101,"&lt;=113")</f>
        <v>18</v>
      </c>
      <c r="R25" s="55">
        <f t="shared" si="0"/>
        <v>0.21428571428571427</v>
      </c>
      <c r="S25" s="51"/>
      <c r="T25" s="51"/>
      <c r="U25" s="53"/>
    </row>
    <row r="26" spans="2:21" ht="15.75" x14ac:dyDescent="0.25">
      <c r="B26" s="52"/>
      <c r="C26" s="56" t="s">
        <v>3876</v>
      </c>
      <c r="D26" s="57">
        <f>COUNTIFS('[1]Time data'!AJ2:AJ101,"&gt;=22",'[1]Time data'!AJ2:AJ101,"&lt;=30")</f>
        <v>52</v>
      </c>
      <c r="E26" s="44">
        <f>D26/D28</f>
        <v>0.62650602409638556</v>
      </c>
      <c r="F26" s="51"/>
      <c r="G26" s="53"/>
      <c r="I26" s="19" t="s">
        <v>3877</v>
      </c>
      <c r="J26" s="19" t="s">
        <v>3878</v>
      </c>
      <c r="K26" s="57">
        <f>COUNTIFS('[1]Time data'!AL2:AL101,"&gt;=57",'[1]Time data'!AL2:AL101,"&lt;=84")</f>
        <v>33</v>
      </c>
      <c r="L26" s="44">
        <f>K26/K30</f>
        <v>0.55000000000000004</v>
      </c>
      <c r="N26" s="52"/>
      <c r="O26" s="51"/>
      <c r="P26" s="54" t="s">
        <v>3879</v>
      </c>
      <c r="Q26" s="43">
        <f>COUNTIFS('[1]Time data'!AN2:AN101,"&gt;113",'[1]Time data'!AN2:AN101,"&lt;=141")</f>
        <v>23</v>
      </c>
      <c r="R26" s="55">
        <f t="shared" si="0"/>
        <v>0.27380952380952384</v>
      </c>
      <c r="S26" s="51"/>
      <c r="T26" s="51"/>
      <c r="U26" s="53"/>
    </row>
    <row r="27" spans="2:21" ht="15.75" x14ac:dyDescent="0.25">
      <c r="B27" s="52"/>
      <c r="C27" s="56" t="s">
        <v>3880</v>
      </c>
      <c r="D27" s="57">
        <f>COUNTIFS('[1]Time data'!AJ2:AJ101,"&gt;30")</f>
        <v>15</v>
      </c>
      <c r="E27" s="44">
        <f>D27/D28</f>
        <v>0.18072289156626506</v>
      </c>
      <c r="F27" s="51"/>
      <c r="G27" s="53"/>
      <c r="I27" s="19" t="s">
        <v>3881</v>
      </c>
      <c r="J27" s="19" t="s">
        <v>3882</v>
      </c>
      <c r="K27" s="57">
        <f>COUNTIFS('[1]Time data'!AL2:AL101,"&gt;=85",'[1]Time data'!AL2:AL101,"&lt;=112")</f>
        <v>1</v>
      </c>
      <c r="L27" s="44">
        <f>K27/K30</f>
        <v>1.6666666666666666E-2</v>
      </c>
      <c r="N27" s="52"/>
      <c r="O27" s="51"/>
      <c r="P27" s="54" t="s">
        <v>3883</v>
      </c>
      <c r="Q27" s="43">
        <f>COUNTIFS('[1]Time data'!AN2:AN101,"&gt;141",'[1]Time data'!AN2:AN101,"&lt;=169")</f>
        <v>1</v>
      </c>
      <c r="R27" s="55">
        <f t="shared" si="0"/>
        <v>1.1904761904761904E-2</v>
      </c>
      <c r="S27" s="51"/>
      <c r="T27" s="51"/>
      <c r="U27" s="53"/>
    </row>
    <row r="28" spans="2:21" ht="15.75" x14ac:dyDescent="0.25">
      <c r="B28" s="52"/>
      <c r="C28" s="56"/>
      <c r="D28" s="57">
        <f>SUM(D23:D27)</f>
        <v>83</v>
      </c>
      <c r="E28" s="58">
        <f>SUM(E23:E27)</f>
        <v>1</v>
      </c>
      <c r="F28" s="51"/>
      <c r="G28" s="53"/>
      <c r="I28" s="19" t="s">
        <v>3884</v>
      </c>
      <c r="J28" s="19" t="s">
        <v>3885</v>
      </c>
      <c r="K28" s="57">
        <f>COUNTIFS('[1]Time data'!AL2:AL101,"&gt;=113",'[1]Time data'!AL2:AL101,"&lt;=140")</f>
        <v>2</v>
      </c>
      <c r="L28" s="44">
        <f>K28/K30</f>
        <v>3.3333333333333333E-2</v>
      </c>
      <c r="N28" s="52"/>
      <c r="O28" s="51"/>
      <c r="P28" s="54" t="s">
        <v>3886</v>
      </c>
      <c r="Q28" s="43">
        <f>COUNTIFS('[1]Time data'!AN2:AN101,"&gt;169",'[1]Time data'!AN2:AN101,"&lt;=197")</f>
        <v>6</v>
      </c>
      <c r="R28" s="55">
        <f t="shared" si="0"/>
        <v>7.1428571428571425E-2</v>
      </c>
      <c r="S28" s="51"/>
      <c r="T28" s="51"/>
      <c r="U28" s="53"/>
    </row>
    <row r="29" spans="2:21" ht="15.75" x14ac:dyDescent="0.25">
      <c r="B29" s="52"/>
      <c r="C29" s="59"/>
      <c r="D29" s="60"/>
      <c r="E29" s="60"/>
      <c r="F29" s="51"/>
      <c r="G29" s="53"/>
      <c r="I29" s="19" t="s">
        <v>3887</v>
      </c>
      <c r="J29" s="19" t="s">
        <v>3888</v>
      </c>
      <c r="K29" s="57">
        <f>COUNTIFS('[1]Time data'!AL2:AL101,"&gt;=141")</f>
        <v>0</v>
      </c>
      <c r="L29" s="44">
        <f>K29/K30</f>
        <v>0</v>
      </c>
      <c r="N29" s="52"/>
      <c r="O29" s="51"/>
      <c r="P29" s="54" t="s">
        <v>3889</v>
      </c>
      <c r="Q29" s="43">
        <f>COUNTIFS('[1]Time data'!AN2:AN101,"&gt;197",'[1]Time data'!AN2:AN101,"&lt;=225")</f>
        <v>0</v>
      </c>
      <c r="R29" s="55">
        <f t="shared" si="0"/>
        <v>0</v>
      </c>
      <c r="S29" s="51"/>
      <c r="T29" s="51"/>
      <c r="U29" s="53"/>
    </row>
    <row r="30" spans="2:21" ht="15.75" x14ac:dyDescent="0.25">
      <c r="B30" s="52"/>
      <c r="C30" s="56" t="s">
        <v>3890</v>
      </c>
      <c r="D30" s="57">
        <f>SUM(D23:D26)</f>
        <v>68</v>
      </c>
      <c r="E30" s="44">
        <f>D30/D32</f>
        <v>0.81927710843373491</v>
      </c>
      <c r="F30" s="51"/>
      <c r="G30" s="53"/>
      <c r="I30" s="19"/>
      <c r="J30" s="19" t="s">
        <v>3891</v>
      </c>
      <c r="K30" s="57">
        <f>SUM(K24:K29)</f>
        <v>60</v>
      </c>
      <c r="L30" s="58">
        <f>SUM(L24:L29)</f>
        <v>1.0000000000000002</v>
      </c>
      <c r="N30" s="52"/>
      <c r="O30" s="51"/>
      <c r="P30" s="54" t="s">
        <v>3892</v>
      </c>
      <c r="Q30" s="43">
        <f>COUNTIFS('[1]Time data'!AN2:AN101,"&gt;225")</f>
        <v>2</v>
      </c>
      <c r="R30" s="55">
        <f t="shared" si="0"/>
        <v>2.3809523809523808E-2</v>
      </c>
      <c r="S30" s="51"/>
      <c r="T30" s="51"/>
      <c r="U30" s="53"/>
    </row>
    <row r="31" spans="2:21" ht="15.75" x14ac:dyDescent="0.25">
      <c r="B31" s="52"/>
      <c r="C31" s="56" t="s">
        <v>3893</v>
      </c>
      <c r="D31" s="57">
        <f>D27</f>
        <v>15</v>
      </c>
      <c r="E31" s="44">
        <f>D31/D32</f>
        <v>0.18072289156626506</v>
      </c>
      <c r="F31" s="51"/>
      <c r="G31" s="53"/>
      <c r="I31" s="52"/>
      <c r="J31" s="51"/>
      <c r="K31" s="51"/>
      <c r="L31" s="53"/>
      <c r="N31" s="52"/>
      <c r="O31" s="51"/>
      <c r="P31" s="54" t="s">
        <v>3891</v>
      </c>
      <c r="Q31" s="43">
        <f>SUM(Q22:Q30)</f>
        <v>84</v>
      </c>
      <c r="R31" s="61">
        <f>SUM(R22:R30)</f>
        <v>1</v>
      </c>
      <c r="S31" s="51"/>
      <c r="T31" s="51"/>
      <c r="U31" s="53"/>
    </row>
    <row r="32" spans="2:21" ht="15.75" x14ac:dyDescent="0.25">
      <c r="B32" s="52"/>
      <c r="C32" s="56" t="s">
        <v>3891</v>
      </c>
      <c r="D32" s="57">
        <f>SUM(D30:D31)</f>
        <v>83</v>
      </c>
      <c r="E32" s="58">
        <f>SUM(E30:E31)</f>
        <v>1</v>
      </c>
      <c r="F32" s="51"/>
      <c r="G32" s="53"/>
      <c r="I32" s="52"/>
      <c r="J32" s="51"/>
      <c r="K32" s="51"/>
      <c r="L32" s="53"/>
      <c r="N32" s="52"/>
      <c r="O32" s="51"/>
      <c r="P32" s="51"/>
      <c r="Q32" s="51"/>
      <c r="R32" s="51"/>
      <c r="S32" s="51"/>
      <c r="T32" s="51"/>
      <c r="U32" s="53"/>
    </row>
    <row r="33" spans="2:22" x14ac:dyDescent="0.25">
      <c r="B33" s="62"/>
      <c r="C33" s="63"/>
      <c r="D33" s="63"/>
      <c r="E33" s="63"/>
      <c r="F33" s="63"/>
      <c r="G33" s="64"/>
      <c r="I33" s="62"/>
      <c r="J33" s="63"/>
      <c r="K33" s="63"/>
      <c r="L33" s="64"/>
      <c r="N33" s="62"/>
      <c r="O33" s="63"/>
      <c r="P33" s="63"/>
      <c r="Q33" s="63"/>
      <c r="R33" s="63"/>
      <c r="S33" s="63"/>
      <c r="T33" s="63"/>
      <c r="U33" s="64"/>
    </row>
    <row r="36" spans="2:22" x14ac:dyDescent="0.25">
      <c r="B36" s="65"/>
      <c r="C36" s="66"/>
      <c r="D36" s="66"/>
      <c r="E36" s="66"/>
      <c r="F36" s="66"/>
      <c r="G36" s="67"/>
      <c r="I36" s="65"/>
      <c r="J36" s="66"/>
      <c r="K36" s="66"/>
      <c r="L36" s="67"/>
      <c r="N36" s="65"/>
      <c r="O36" s="66"/>
      <c r="P36" s="66"/>
      <c r="Q36" s="66"/>
      <c r="R36" s="66"/>
      <c r="S36" s="66"/>
      <c r="T36" s="66"/>
      <c r="U36" s="66"/>
      <c r="V36" s="67"/>
    </row>
    <row r="37" spans="2:22" x14ac:dyDescent="0.25">
      <c r="B37" s="190" t="s">
        <v>3894</v>
      </c>
      <c r="C37" s="191"/>
      <c r="D37" s="191"/>
      <c r="E37" s="191"/>
      <c r="F37" s="191"/>
      <c r="G37" s="192"/>
      <c r="H37" s="68"/>
      <c r="I37" s="190" t="s">
        <v>3895</v>
      </c>
      <c r="J37" s="191"/>
      <c r="K37" s="191"/>
      <c r="L37" s="192"/>
      <c r="N37" s="190" t="s">
        <v>3896</v>
      </c>
      <c r="O37" s="191"/>
      <c r="P37" s="191"/>
      <c r="Q37" s="191"/>
      <c r="R37" s="191"/>
      <c r="S37" s="191"/>
      <c r="T37" s="191"/>
      <c r="U37" s="191"/>
      <c r="V37" s="192"/>
    </row>
    <row r="38" spans="2:22" x14ac:dyDescent="0.25">
      <c r="B38" s="52"/>
      <c r="C38" s="51"/>
      <c r="D38" s="51"/>
      <c r="E38" s="51"/>
      <c r="F38" s="51"/>
      <c r="G38" s="53"/>
      <c r="H38" s="68"/>
      <c r="I38" s="51"/>
      <c r="J38" s="51"/>
      <c r="K38" s="51"/>
      <c r="L38" s="53"/>
      <c r="N38" s="52"/>
      <c r="O38" s="51"/>
      <c r="P38" s="51"/>
      <c r="Q38" s="51"/>
      <c r="R38" s="51"/>
      <c r="S38" s="51"/>
      <c r="T38" s="51"/>
      <c r="U38" s="51"/>
      <c r="V38" s="53"/>
    </row>
    <row r="39" spans="2:22" x14ac:dyDescent="0.25">
      <c r="B39" s="52"/>
      <c r="C39" s="51"/>
      <c r="D39" s="51"/>
      <c r="E39" s="51"/>
      <c r="F39" s="51"/>
      <c r="G39" s="53"/>
      <c r="I39" s="52"/>
      <c r="J39" s="51"/>
      <c r="K39" s="51"/>
      <c r="L39" s="53"/>
      <c r="N39" s="52"/>
      <c r="O39" s="51"/>
      <c r="P39" s="51"/>
      <c r="Q39" s="51"/>
      <c r="R39" s="51"/>
      <c r="S39" s="51"/>
      <c r="T39" s="51"/>
      <c r="U39" s="51"/>
      <c r="V39" s="53"/>
    </row>
    <row r="40" spans="2:22" x14ac:dyDescent="0.25">
      <c r="B40" s="52"/>
      <c r="C40" s="51"/>
      <c r="D40" s="51"/>
      <c r="E40" s="51"/>
      <c r="F40" s="51"/>
      <c r="G40" s="53"/>
      <c r="H40" s="51"/>
      <c r="I40" s="52"/>
      <c r="J40" s="51"/>
      <c r="K40" s="51"/>
      <c r="L40" s="53"/>
      <c r="N40" s="52"/>
      <c r="O40" s="51"/>
      <c r="P40" s="51"/>
      <c r="Q40" s="51"/>
      <c r="R40" s="51"/>
      <c r="S40" s="51"/>
      <c r="T40" s="51"/>
      <c r="U40" s="51"/>
      <c r="V40" s="53"/>
    </row>
    <row r="41" spans="2:22" x14ac:dyDescent="0.25">
      <c r="B41" s="52"/>
      <c r="C41" s="51"/>
      <c r="D41" s="51"/>
      <c r="E41" s="51"/>
      <c r="F41" s="51"/>
      <c r="G41" s="53"/>
      <c r="H41" s="68"/>
      <c r="I41" s="51"/>
      <c r="J41" s="51"/>
      <c r="K41" s="51"/>
      <c r="L41" s="53"/>
      <c r="M41" s="51"/>
      <c r="N41" s="52"/>
      <c r="O41" s="51"/>
      <c r="P41" s="51"/>
      <c r="Q41" s="51"/>
      <c r="R41" s="51"/>
      <c r="S41" s="51"/>
      <c r="T41" s="51"/>
      <c r="U41" s="51"/>
      <c r="V41" s="53"/>
    </row>
    <row r="42" spans="2:22" x14ac:dyDescent="0.25">
      <c r="F42" s="51"/>
      <c r="G42" s="53"/>
      <c r="H42" s="68"/>
      <c r="I42" s="51"/>
      <c r="M42" s="51"/>
      <c r="N42" s="52"/>
      <c r="O42" s="51"/>
      <c r="P42" s="51"/>
      <c r="Q42" s="51"/>
      <c r="R42" s="51"/>
      <c r="S42" s="51"/>
      <c r="T42" s="51"/>
      <c r="U42" s="51"/>
      <c r="V42" s="53"/>
    </row>
    <row r="43" spans="2:22" x14ac:dyDescent="0.25">
      <c r="B43" s="52"/>
      <c r="C43" s="51"/>
      <c r="D43" s="51"/>
      <c r="E43" s="51"/>
      <c r="F43" s="51"/>
      <c r="G43" s="53"/>
      <c r="H43" s="68"/>
      <c r="I43" s="51"/>
      <c r="J43" s="51"/>
      <c r="K43" s="51"/>
      <c r="L43" s="53"/>
      <c r="M43" s="51"/>
      <c r="N43" s="52"/>
      <c r="O43" s="51"/>
      <c r="P43" s="51"/>
      <c r="Q43" s="51"/>
      <c r="R43" s="51"/>
      <c r="S43" s="51"/>
      <c r="T43" s="51"/>
      <c r="U43" s="51"/>
      <c r="V43" s="53"/>
    </row>
    <row r="44" spans="2:22" x14ac:dyDescent="0.25">
      <c r="B44" s="52"/>
      <c r="C44" s="51"/>
      <c r="D44" s="51"/>
      <c r="E44" s="51"/>
      <c r="F44" s="51"/>
      <c r="G44" s="53"/>
      <c r="H44" s="68"/>
      <c r="I44" s="51"/>
      <c r="J44" s="51"/>
      <c r="K44" s="51"/>
      <c r="L44" s="53"/>
      <c r="M44" s="51"/>
      <c r="N44" s="52"/>
      <c r="O44" s="51"/>
      <c r="P44" s="51"/>
      <c r="Q44" s="51"/>
      <c r="R44" s="51"/>
      <c r="S44" s="51"/>
      <c r="T44" s="51"/>
      <c r="U44" s="51"/>
      <c r="V44" s="53"/>
    </row>
    <row r="45" spans="2:22" x14ac:dyDescent="0.25">
      <c r="B45" s="52"/>
      <c r="C45" s="51"/>
      <c r="D45" s="51"/>
      <c r="E45" s="51"/>
      <c r="F45" s="51"/>
      <c r="G45" s="53"/>
      <c r="H45" s="68"/>
      <c r="I45" s="51"/>
      <c r="J45" s="51"/>
      <c r="K45" s="51"/>
      <c r="L45" s="53"/>
      <c r="M45" s="51"/>
      <c r="N45" s="52"/>
      <c r="O45" s="51"/>
      <c r="P45" s="51"/>
      <c r="Q45" s="51"/>
      <c r="R45" s="51"/>
      <c r="S45" s="51"/>
      <c r="T45" s="51"/>
      <c r="U45" s="51"/>
      <c r="V45" s="53"/>
    </row>
    <row r="46" spans="2:22" x14ac:dyDescent="0.25">
      <c r="B46" s="52"/>
      <c r="C46" s="51"/>
      <c r="D46" s="51"/>
      <c r="E46" s="51"/>
      <c r="F46" s="51"/>
      <c r="G46" s="53"/>
      <c r="H46" s="68"/>
      <c r="I46" s="51"/>
      <c r="J46" s="51"/>
      <c r="K46" s="51"/>
      <c r="L46" s="53"/>
      <c r="M46" s="51"/>
      <c r="N46" s="52"/>
      <c r="O46" s="51"/>
      <c r="P46" s="51"/>
      <c r="Q46" s="51"/>
      <c r="R46" s="51"/>
      <c r="S46" s="51"/>
      <c r="T46" s="51"/>
      <c r="U46" s="51"/>
      <c r="V46" s="53"/>
    </row>
    <row r="47" spans="2:22" x14ac:dyDescent="0.25">
      <c r="B47" s="52"/>
      <c r="C47" s="51"/>
      <c r="D47" s="51"/>
      <c r="E47" s="51"/>
      <c r="F47" s="51"/>
      <c r="G47" s="53"/>
      <c r="H47" s="68"/>
      <c r="I47" s="51"/>
      <c r="J47" s="51"/>
      <c r="K47" s="51"/>
      <c r="L47" s="53"/>
      <c r="M47" s="51"/>
      <c r="N47" s="52"/>
      <c r="O47" s="51"/>
      <c r="P47" s="51"/>
      <c r="Q47" s="51"/>
      <c r="R47" s="51"/>
      <c r="S47" s="51"/>
      <c r="T47" s="51"/>
      <c r="U47" s="51"/>
      <c r="V47" s="53"/>
    </row>
    <row r="48" spans="2:22" x14ac:dyDescent="0.25">
      <c r="B48" s="52"/>
      <c r="C48" s="51"/>
      <c r="D48" s="51"/>
      <c r="E48" s="51"/>
      <c r="F48" s="51"/>
      <c r="G48" s="53"/>
      <c r="H48" s="68"/>
      <c r="I48" s="51"/>
      <c r="J48" s="51"/>
      <c r="K48" s="51"/>
      <c r="L48" s="53"/>
      <c r="M48" s="51"/>
      <c r="N48" s="52"/>
      <c r="O48" s="51"/>
      <c r="P48" s="51"/>
      <c r="Q48" s="51"/>
      <c r="R48" s="51"/>
      <c r="S48" s="51"/>
      <c r="T48" s="51"/>
      <c r="U48" s="51"/>
      <c r="V48" s="53"/>
    </row>
    <row r="49" spans="2:22" x14ac:dyDescent="0.25">
      <c r="B49" s="52"/>
      <c r="C49" s="51"/>
      <c r="D49" s="51"/>
      <c r="E49" s="51"/>
      <c r="F49" s="51"/>
      <c r="G49" s="53"/>
      <c r="H49" s="68"/>
      <c r="I49" s="51"/>
      <c r="J49" s="51"/>
      <c r="K49" s="51"/>
      <c r="L49" s="53"/>
      <c r="M49" s="51"/>
      <c r="N49" s="52"/>
      <c r="O49" s="51"/>
      <c r="P49" s="51"/>
      <c r="Q49" s="51"/>
      <c r="R49" s="51"/>
      <c r="S49" s="51"/>
      <c r="T49" s="51"/>
      <c r="U49" s="51"/>
      <c r="V49" s="53"/>
    </row>
    <row r="50" spans="2:22" x14ac:dyDescent="0.25">
      <c r="B50" s="52"/>
      <c r="C50" s="51"/>
      <c r="D50" s="51"/>
      <c r="E50" s="51"/>
      <c r="F50" s="51"/>
      <c r="G50" s="53"/>
      <c r="H50" s="68"/>
      <c r="I50" s="51"/>
      <c r="J50" s="51"/>
      <c r="K50" s="51"/>
      <c r="L50" s="53"/>
      <c r="M50" s="51"/>
      <c r="N50" s="52"/>
      <c r="O50" s="51"/>
      <c r="P50" s="51"/>
      <c r="Q50" s="51"/>
      <c r="R50" s="51"/>
      <c r="S50" s="51"/>
      <c r="T50" s="51"/>
      <c r="U50" s="51"/>
      <c r="V50" s="53"/>
    </row>
    <row r="51" spans="2:22" x14ac:dyDescent="0.25">
      <c r="B51" s="52"/>
      <c r="C51" s="51"/>
      <c r="D51" s="51"/>
      <c r="E51" s="51"/>
      <c r="F51" s="51"/>
      <c r="G51" s="53"/>
      <c r="H51" s="68"/>
      <c r="I51" s="51"/>
      <c r="J51" s="51"/>
      <c r="K51" s="51"/>
      <c r="L51" s="53"/>
      <c r="M51" s="51"/>
      <c r="N51" s="52"/>
      <c r="O51" s="51"/>
      <c r="P51" s="51"/>
      <c r="Q51" s="51"/>
      <c r="R51" s="51"/>
      <c r="S51" s="51"/>
      <c r="T51" s="51"/>
      <c r="U51" s="51"/>
      <c r="V51" s="53"/>
    </row>
    <row r="52" spans="2:22" x14ac:dyDescent="0.25">
      <c r="B52" s="52"/>
      <c r="C52" s="51"/>
      <c r="D52" s="51"/>
      <c r="E52" s="51"/>
      <c r="F52" s="51"/>
      <c r="G52" s="53"/>
      <c r="H52" s="68"/>
      <c r="I52" s="51"/>
      <c r="J52" s="51"/>
      <c r="K52" s="51"/>
      <c r="L52" s="53"/>
      <c r="M52" s="51"/>
      <c r="N52" s="52"/>
      <c r="O52" s="51"/>
      <c r="P52" s="51"/>
      <c r="Q52" s="51"/>
      <c r="R52" s="51"/>
      <c r="S52" s="51"/>
      <c r="T52" s="51"/>
      <c r="U52" s="51"/>
      <c r="V52" s="53"/>
    </row>
    <row r="53" spans="2:22" x14ac:dyDescent="0.25">
      <c r="B53" s="52"/>
      <c r="C53" s="51"/>
      <c r="D53" s="51"/>
      <c r="E53" s="51"/>
      <c r="F53" s="51"/>
      <c r="G53" s="53"/>
      <c r="H53" s="68"/>
      <c r="I53" s="51"/>
      <c r="J53" s="51"/>
      <c r="K53" s="51"/>
      <c r="L53" s="53"/>
      <c r="M53" s="51"/>
      <c r="N53" s="52"/>
      <c r="O53" s="51"/>
      <c r="P53" s="51"/>
      <c r="Q53" s="51"/>
      <c r="R53" s="51"/>
      <c r="S53" s="51"/>
      <c r="T53" s="51"/>
      <c r="U53" s="51"/>
      <c r="V53" s="53"/>
    </row>
    <row r="54" spans="2:22" x14ac:dyDescent="0.25">
      <c r="B54" s="52"/>
      <c r="C54" s="51"/>
      <c r="D54" s="51"/>
      <c r="E54" s="51"/>
      <c r="F54" s="51"/>
      <c r="G54" s="53"/>
      <c r="H54" s="68"/>
      <c r="I54" s="51"/>
      <c r="J54" s="51"/>
      <c r="K54" s="51"/>
      <c r="L54" s="53"/>
      <c r="M54" s="51"/>
      <c r="N54" s="52"/>
      <c r="O54" s="51"/>
      <c r="P54" s="51"/>
      <c r="Q54" s="51"/>
      <c r="R54" s="51"/>
      <c r="S54" s="51"/>
      <c r="T54" s="51"/>
      <c r="U54" s="51"/>
      <c r="V54" s="53"/>
    </row>
    <row r="55" spans="2:22" x14ac:dyDescent="0.25">
      <c r="B55" s="52"/>
      <c r="C55" s="51"/>
      <c r="D55" s="51"/>
      <c r="E55" s="51"/>
      <c r="F55" s="51"/>
      <c r="G55" s="53"/>
      <c r="H55" s="68"/>
      <c r="I55" s="51"/>
      <c r="J55" s="51"/>
      <c r="K55" s="51"/>
      <c r="L55" s="53"/>
      <c r="M55" s="51"/>
      <c r="N55" s="52"/>
      <c r="O55" s="51"/>
      <c r="P55" s="51"/>
      <c r="Q55" s="51"/>
      <c r="R55" s="51"/>
      <c r="S55" s="51"/>
      <c r="T55" s="51"/>
      <c r="U55" s="51"/>
      <c r="V55" s="53"/>
    </row>
    <row r="56" spans="2:22" x14ac:dyDescent="0.25">
      <c r="B56" s="52"/>
      <c r="C56" s="51"/>
      <c r="D56" s="51"/>
      <c r="E56" s="51"/>
      <c r="F56" s="51"/>
      <c r="G56" s="53"/>
      <c r="H56" s="68"/>
      <c r="I56" s="51"/>
      <c r="J56" s="51"/>
      <c r="K56" s="51"/>
      <c r="L56" s="53"/>
      <c r="M56" s="51"/>
      <c r="N56" s="52"/>
      <c r="O56" s="51"/>
      <c r="P56" s="51"/>
      <c r="Q56" s="51"/>
      <c r="R56" s="51"/>
      <c r="S56" s="51"/>
      <c r="T56" s="51"/>
      <c r="U56" s="51"/>
      <c r="V56" s="53"/>
    </row>
    <row r="57" spans="2:22" x14ac:dyDescent="0.25">
      <c r="B57" s="52"/>
      <c r="C57" s="51"/>
      <c r="D57" s="51"/>
      <c r="E57" s="51"/>
      <c r="F57" s="51"/>
      <c r="G57" s="53"/>
      <c r="H57" s="68"/>
      <c r="I57" s="51"/>
      <c r="J57" s="51"/>
      <c r="K57" s="51"/>
      <c r="L57" s="53"/>
      <c r="N57" s="52"/>
      <c r="O57" s="51"/>
      <c r="P57" s="51"/>
      <c r="Q57" s="51"/>
      <c r="R57" s="69" t="s">
        <v>3834</v>
      </c>
      <c r="S57" s="69" t="s">
        <v>3835</v>
      </c>
      <c r="T57" s="69" t="s">
        <v>3837</v>
      </c>
      <c r="U57" s="69" t="s">
        <v>3838</v>
      </c>
      <c r="V57" s="53"/>
    </row>
    <row r="58" spans="2:22" ht="15.75" x14ac:dyDescent="0.25">
      <c r="B58" s="52"/>
      <c r="C58" s="51"/>
      <c r="D58" s="51"/>
      <c r="E58" s="57" t="s">
        <v>3865</v>
      </c>
      <c r="F58" s="51"/>
      <c r="G58" s="53"/>
      <c r="H58" s="68"/>
      <c r="I58" s="51"/>
      <c r="J58" s="51"/>
      <c r="K58" s="51"/>
      <c r="L58" s="53"/>
      <c r="N58" s="52"/>
      <c r="O58" s="54" t="s">
        <v>3897</v>
      </c>
      <c r="P58" s="70"/>
      <c r="Q58" s="70"/>
      <c r="R58" s="71">
        <v>0.85</v>
      </c>
      <c r="S58" s="71">
        <v>0.89</v>
      </c>
      <c r="T58" s="71">
        <v>0.82</v>
      </c>
      <c r="U58" s="61">
        <f>E30</f>
        <v>0.81927710843373491</v>
      </c>
      <c r="V58" s="53"/>
    </row>
    <row r="59" spans="2:22" ht="15.75" x14ac:dyDescent="0.25">
      <c r="B59" s="52"/>
      <c r="C59" s="72" t="s">
        <v>3834</v>
      </c>
      <c r="D59" s="73"/>
      <c r="E59" s="74">
        <v>21</v>
      </c>
      <c r="F59" s="51"/>
      <c r="G59" s="53"/>
      <c r="H59" s="68"/>
      <c r="I59" s="51"/>
      <c r="J59" s="70" t="s">
        <v>3898</v>
      </c>
      <c r="K59" s="70" t="s">
        <v>3899</v>
      </c>
      <c r="L59" s="53"/>
      <c r="N59" s="52"/>
      <c r="O59" s="54" t="s">
        <v>3900</v>
      </c>
      <c r="P59" s="70"/>
      <c r="Q59" s="70"/>
      <c r="R59" s="75">
        <v>0.81</v>
      </c>
      <c r="S59" s="75">
        <v>0.88</v>
      </c>
      <c r="T59" s="75">
        <v>0.87</v>
      </c>
      <c r="U59" s="61">
        <f>SUM(L24:L26)</f>
        <v>0.95000000000000007</v>
      </c>
      <c r="V59" s="53"/>
    </row>
    <row r="60" spans="2:22" ht="15.75" x14ac:dyDescent="0.25">
      <c r="B60" s="52"/>
      <c r="C60" s="72" t="s">
        <v>3835</v>
      </c>
      <c r="D60" s="73"/>
      <c r="E60" s="74">
        <f>AVERAGE('[2]Time data'!AB4:AB117)</f>
        <v>25</v>
      </c>
      <c r="F60" s="51"/>
      <c r="G60" s="53"/>
      <c r="H60" s="68"/>
      <c r="I60" s="51"/>
      <c r="J60" s="70" t="s">
        <v>3834</v>
      </c>
      <c r="K60" s="43">
        <v>2.2999999999999998</v>
      </c>
      <c r="L60" s="53"/>
      <c r="N60" s="52"/>
      <c r="O60" s="54" t="s">
        <v>3901</v>
      </c>
      <c r="P60" s="70"/>
      <c r="Q60" s="70"/>
      <c r="R60" s="75">
        <v>0.98</v>
      </c>
      <c r="S60" s="75">
        <v>0.97</v>
      </c>
      <c r="T60" s="75">
        <v>0.96</v>
      </c>
      <c r="U60" s="61">
        <f>SUM(L24:L27)</f>
        <v>0.96666666666666679</v>
      </c>
      <c r="V60" s="53"/>
    </row>
    <row r="61" spans="2:22" ht="15.75" x14ac:dyDescent="0.25">
      <c r="B61" s="52"/>
      <c r="C61" s="72" t="s">
        <v>3837</v>
      </c>
      <c r="D61" s="73"/>
      <c r="E61" s="74">
        <v>24</v>
      </c>
      <c r="F61" s="51"/>
      <c r="G61" s="53"/>
      <c r="H61" s="68"/>
      <c r="I61" s="51"/>
      <c r="J61" s="70" t="s">
        <v>3835</v>
      </c>
      <c r="K61" s="43">
        <v>2.4</v>
      </c>
      <c r="L61" s="53"/>
      <c r="N61" s="52"/>
      <c r="O61" s="76" t="s">
        <v>3902</v>
      </c>
      <c r="P61" s="70"/>
      <c r="Q61" s="70"/>
      <c r="R61" s="75">
        <v>0.33</v>
      </c>
      <c r="S61" s="75">
        <v>0.22</v>
      </c>
      <c r="T61" s="75">
        <v>0.21</v>
      </c>
      <c r="U61" s="61">
        <f>SUM(R22:R24)</f>
        <v>0.40476190476190477</v>
      </c>
      <c r="V61" s="53"/>
    </row>
    <row r="62" spans="2:22" ht="15.75" x14ac:dyDescent="0.25">
      <c r="B62" s="52"/>
      <c r="C62" s="77" t="s">
        <v>3838</v>
      </c>
      <c r="D62" s="78"/>
      <c r="E62" s="79">
        <f>AVERAGE('[1]Time data'!AJ2:AJ101)</f>
        <v>26.224412340158821</v>
      </c>
      <c r="F62" s="51"/>
      <c r="G62" s="53"/>
      <c r="H62" s="68"/>
      <c r="I62" s="51"/>
      <c r="J62" s="70" t="s">
        <v>3837</v>
      </c>
      <c r="K62" s="80">
        <v>2.1</v>
      </c>
      <c r="L62" s="53"/>
      <c r="N62" s="52"/>
      <c r="O62" s="76" t="s">
        <v>3903</v>
      </c>
      <c r="P62" s="70"/>
      <c r="Q62" s="70"/>
      <c r="R62" s="75">
        <v>0.54</v>
      </c>
      <c r="S62" s="75">
        <v>0.56999999999999995</v>
      </c>
      <c r="T62" s="75">
        <v>0.54</v>
      </c>
      <c r="U62" s="61">
        <f>SUM(R22:R25)</f>
        <v>0.61904761904761907</v>
      </c>
      <c r="V62" s="53"/>
    </row>
    <row r="63" spans="2:22" x14ac:dyDescent="0.25">
      <c r="B63" s="52"/>
      <c r="C63" s="51"/>
      <c r="D63" s="51"/>
      <c r="E63" s="51"/>
      <c r="F63" s="51"/>
      <c r="G63" s="53"/>
      <c r="H63" s="68"/>
      <c r="I63" s="51"/>
      <c r="J63" s="70" t="s">
        <v>3838</v>
      </c>
      <c r="K63" s="81">
        <f>AVERAGE('[1]Time data'!AL2:AL101)/30</f>
        <v>2.0544444444444445</v>
      </c>
      <c r="L63" s="53"/>
      <c r="N63" s="52"/>
      <c r="O63" s="76" t="s">
        <v>3904</v>
      </c>
      <c r="P63" s="70"/>
      <c r="Q63" s="70"/>
      <c r="R63" s="75">
        <v>0.76</v>
      </c>
      <c r="S63" s="75">
        <v>0.8</v>
      </c>
      <c r="T63" s="75">
        <v>0.75</v>
      </c>
      <c r="U63" s="61">
        <f>SUM(R22:R26)</f>
        <v>0.8928571428571429</v>
      </c>
      <c r="V63" s="53"/>
    </row>
    <row r="64" spans="2:22" x14ac:dyDescent="0.25">
      <c r="B64" s="52"/>
      <c r="C64" s="51"/>
      <c r="D64" s="51"/>
      <c r="E64" s="51"/>
      <c r="F64" s="51"/>
      <c r="G64" s="53"/>
      <c r="H64" s="68"/>
      <c r="I64" s="51"/>
      <c r="J64" s="51"/>
      <c r="K64" s="51"/>
      <c r="L64" s="53"/>
      <c r="N64" s="52"/>
      <c r="O64" s="76" t="s">
        <v>3905</v>
      </c>
      <c r="P64" s="70"/>
      <c r="Q64" s="70"/>
      <c r="R64" s="75">
        <v>0.93</v>
      </c>
      <c r="S64" s="75">
        <v>0.99</v>
      </c>
      <c r="T64" s="75">
        <v>0.93</v>
      </c>
      <c r="U64" s="61">
        <f>SUM(R22:R27)</f>
        <v>0.90476190476190477</v>
      </c>
      <c r="V64" s="53"/>
    </row>
    <row r="65" spans="2:22" x14ac:dyDescent="0.25">
      <c r="B65" s="62"/>
      <c r="C65" s="63"/>
      <c r="D65" s="63"/>
      <c r="E65" s="63"/>
      <c r="F65" s="63"/>
      <c r="G65" s="64"/>
      <c r="H65" s="68"/>
      <c r="I65" s="62"/>
      <c r="J65" s="63"/>
      <c r="K65" s="63"/>
      <c r="L65" s="64"/>
      <c r="M65" s="51"/>
      <c r="N65" s="62"/>
      <c r="O65" s="63"/>
      <c r="P65" s="63"/>
      <c r="Q65" s="63"/>
      <c r="R65" s="63"/>
      <c r="S65" s="63"/>
      <c r="T65" s="63"/>
      <c r="U65" s="63"/>
      <c r="V65" s="64"/>
    </row>
    <row r="66" spans="2:22" x14ac:dyDescent="0.25">
      <c r="H66" s="51"/>
      <c r="I66" s="51"/>
    </row>
    <row r="67" spans="2:22" x14ac:dyDescent="0.25">
      <c r="H67" s="51"/>
      <c r="I67" s="51"/>
    </row>
    <row r="68" spans="2:22" x14ac:dyDescent="0.25">
      <c r="H68" s="51"/>
      <c r="I68" s="51"/>
    </row>
    <row r="69" spans="2:22" x14ac:dyDescent="0.25">
      <c r="H69" s="51"/>
      <c r="I69" s="51"/>
    </row>
    <row r="70" spans="2:22" x14ac:dyDescent="0.25">
      <c r="H70" s="51"/>
      <c r="I70" s="51"/>
    </row>
    <row r="71" spans="2:22" x14ac:dyDescent="0.25">
      <c r="H71" s="51"/>
      <c r="I71" s="51"/>
    </row>
    <row r="72" spans="2:22" x14ac:dyDescent="0.25">
      <c r="H72" s="51"/>
      <c r="I72" s="51"/>
    </row>
    <row r="73" spans="2:22" x14ac:dyDescent="0.25">
      <c r="H73" s="51"/>
      <c r="I73" s="51"/>
    </row>
    <row r="74" spans="2:22" x14ac:dyDescent="0.25">
      <c r="H74" s="51"/>
      <c r="I74" s="51"/>
    </row>
    <row r="75" spans="2:22" x14ac:dyDescent="0.25">
      <c r="H75" s="51"/>
      <c r="I75" s="51"/>
    </row>
    <row r="76" spans="2:22" x14ac:dyDescent="0.25">
      <c r="H76" s="51"/>
      <c r="I76" s="51"/>
    </row>
    <row r="77" spans="2:22" x14ac:dyDescent="0.25">
      <c r="H77" s="51"/>
      <c r="I77" s="51"/>
    </row>
    <row r="78" spans="2:22" x14ac:dyDescent="0.25">
      <c r="H78" s="51"/>
      <c r="I78" s="51"/>
    </row>
    <row r="79" spans="2:22" x14ac:dyDescent="0.25">
      <c r="H79" s="51"/>
      <c r="I79" s="51"/>
    </row>
    <row r="80" spans="2:22" x14ac:dyDescent="0.25">
      <c r="H80" s="51"/>
      <c r="I80" s="51"/>
    </row>
    <row r="81" spans="8:9" x14ac:dyDescent="0.25">
      <c r="H81" s="51"/>
      <c r="I81" s="51"/>
    </row>
    <row r="82" spans="8:9" x14ac:dyDescent="0.25">
      <c r="H82" s="51"/>
      <c r="I82" s="51"/>
    </row>
    <row r="83" spans="8:9" x14ac:dyDescent="0.25">
      <c r="H83" s="51"/>
      <c r="I83" s="51"/>
    </row>
    <row r="84" spans="8:9" x14ac:dyDescent="0.25">
      <c r="H84" s="51"/>
      <c r="I84" s="51"/>
    </row>
    <row r="85" spans="8:9" x14ac:dyDescent="0.25">
      <c r="H85" s="51"/>
      <c r="I85" s="51"/>
    </row>
    <row r="86" spans="8:9" x14ac:dyDescent="0.25">
      <c r="H86" s="51"/>
      <c r="I86" s="51"/>
    </row>
    <row r="87" spans="8:9" x14ac:dyDescent="0.25">
      <c r="H87" s="51"/>
      <c r="I87" s="51"/>
    </row>
    <row r="88" spans="8:9" x14ac:dyDescent="0.25">
      <c r="H88" s="51"/>
      <c r="I88" s="51"/>
    </row>
    <row r="89" spans="8:9" x14ac:dyDescent="0.25">
      <c r="H89" s="51"/>
      <c r="I89" s="51"/>
    </row>
    <row r="90" spans="8:9" x14ac:dyDescent="0.25">
      <c r="H90" s="51"/>
      <c r="I90" s="51"/>
    </row>
    <row r="91" spans="8:9" x14ac:dyDescent="0.25">
      <c r="H91" s="51"/>
      <c r="I91" s="51"/>
    </row>
    <row r="92" spans="8:9" x14ac:dyDescent="0.25">
      <c r="H92" s="51"/>
      <c r="I92" s="51"/>
    </row>
    <row r="93" spans="8:9" x14ac:dyDescent="0.25">
      <c r="H93" s="51"/>
      <c r="I93" s="51"/>
    </row>
    <row r="94" spans="8:9" x14ac:dyDescent="0.25">
      <c r="H94" s="51"/>
      <c r="I94" s="51"/>
    </row>
    <row r="95" spans="8:9" x14ac:dyDescent="0.25">
      <c r="H95" s="51"/>
      <c r="I95" s="51"/>
    </row>
    <row r="96" spans="8:9" x14ac:dyDescent="0.25">
      <c r="H96" s="51"/>
      <c r="I96" s="51"/>
    </row>
    <row r="97" spans="8:9" x14ac:dyDescent="0.25">
      <c r="H97" s="51"/>
      <c r="I97" s="51"/>
    </row>
    <row r="98" spans="8:9" x14ac:dyDescent="0.25">
      <c r="H98" s="51"/>
      <c r="I98" s="51"/>
    </row>
    <row r="99" spans="8:9" x14ac:dyDescent="0.25">
      <c r="H99" s="51"/>
      <c r="I99" s="51"/>
    </row>
    <row r="100" spans="8:9" x14ac:dyDescent="0.25">
      <c r="H100" s="51"/>
      <c r="I100" s="51"/>
    </row>
    <row r="101" spans="8:9" x14ac:dyDescent="0.25">
      <c r="H101" s="51"/>
      <c r="I101" s="51"/>
    </row>
    <row r="102" spans="8:9" x14ac:dyDescent="0.25">
      <c r="H102" s="51"/>
      <c r="I102" s="51"/>
    </row>
    <row r="103" spans="8:9" x14ac:dyDescent="0.25">
      <c r="H103" s="51"/>
      <c r="I103" s="51"/>
    </row>
    <row r="104" spans="8:9" x14ac:dyDescent="0.25">
      <c r="H104" s="51"/>
      <c r="I104" s="51"/>
    </row>
    <row r="105" spans="8:9" x14ac:dyDescent="0.25">
      <c r="H105" s="51"/>
      <c r="I105" s="51"/>
    </row>
    <row r="106" spans="8:9" x14ac:dyDescent="0.25">
      <c r="H106" s="51"/>
      <c r="I106" s="51"/>
    </row>
    <row r="107" spans="8:9" x14ac:dyDescent="0.25">
      <c r="H107" s="51"/>
      <c r="I107" s="51"/>
    </row>
    <row r="108" spans="8:9" x14ac:dyDescent="0.25">
      <c r="H108" s="51"/>
      <c r="I108" s="51"/>
    </row>
    <row r="109" spans="8:9" x14ac:dyDescent="0.25">
      <c r="H109" s="51"/>
      <c r="I109" s="51"/>
    </row>
    <row r="110" spans="8:9" x14ac:dyDescent="0.25">
      <c r="H110" s="51"/>
      <c r="I110" s="51"/>
    </row>
    <row r="111" spans="8:9" x14ac:dyDescent="0.25">
      <c r="H111" s="51"/>
      <c r="I111" s="51"/>
    </row>
    <row r="112" spans="8:9" x14ac:dyDescent="0.25">
      <c r="H112" s="51"/>
      <c r="I112" s="51"/>
    </row>
    <row r="113" spans="8:9" x14ac:dyDescent="0.25">
      <c r="H113" s="51"/>
      <c r="I113" s="51"/>
    </row>
    <row r="114" spans="8:9" x14ac:dyDescent="0.25">
      <c r="H114" s="51"/>
      <c r="I114" s="51"/>
    </row>
    <row r="115" spans="8:9" x14ac:dyDescent="0.25">
      <c r="H115" s="51"/>
      <c r="I115" s="51"/>
    </row>
    <row r="116" spans="8:9" x14ac:dyDescent="0.25">
      <c r="H116" s="51"/>
      <c r="I116" s="51"/>
    </row>
    <row r="117" spans="8:9" x14ac:dyDescent="0.25">
      <c r="H117" s="51"/>
      <c r="I117" s="51"/>
    </row>
    <row r="118" spans="8:9" x14ac:dyDescent="0.25">
      <c r="H118" s="51"/>
      <c r="I118" s="51"/>
    </row>
    <row r="119" spans="8:9" x14ac:dyDescent="0.25">
      <c r="H119" s="51"/>
      <c r="I119" s="51"/>
    </row>
    <row r="120" spans="8:9" x14ac:dyDescent="0.25">
      <c r="H120" s="51"/>
      <c r="I120" s="51"/>
    </row>
    <row r="121" spans="8:9" x14ac:dyDescent="0.25">
      <c r="H121" s="51"/>
      <c r="I121" s="51"/>
    </row>
    <row r="122" spans="8:9" x14ac:dyDescent="0.25">
      <c r="H122" s="51"/>
      <c r="I122" s="51"/>
    </row>
    <row r="123" spans="8:9" x14ac:dyDescent="0.25">
      <c r="H123" s="51"/>
      <c r="I123" s="51"/>
    </row>
    <row r="124" spans="8:9" x14ac:dyDescent="0.25">
      <c r="H124" s="51"/>
      <c r="I124" s="51"/>
    </row>
    <row r="125" spans="8:9" x14ac:dyDescent="0.25">
      <c r="H125" s="51"/>
      <c r="I125" s="51"/>
    </row>
    <row r="126" spans="8:9" x14ac:dyDescent="0.25">
      <c r="H126" s="51"/>
      <c r="I126" s="51"/>
    </row>
    <row r="127" spans="8:9" x14ac:dyDescent="0.25">
      <c r="H127" s="51"/>
      <c r="I127" s="51"/>
    </row>
    <row r="128" spans="8:9" x14ac:dyDescent="0.25">
      <c r="H128" s="51"/>
      <c r="I128" s="51"/>
    </row>
    <row r="129" spans="8:9" x14ac:dyDescent="0.25">
      <c r="H129" s="51"/>
      <c r="I129" s="51"/>
    </row>
    <row r="130" spans="8:9" x14ac:dyDescent="0.25">
      <c r="H130" s="51"/>
      <c r="I130" s="51"/>
    </row>
    <row r="131" spans="8:9" x14ac:dyDescent="0.25">
      <c r="H131" s="51"/>
      <c r="I131" s="51"/>
    </row>
    <row r="132" spans="8:9" x14ac:dyDescent="0.25">
      <c r="H132" s="51"/>
      <c r="I132" s="51"/>
    </row>
    <row r="133" spans="8:9" x14ac:dyDescent="0.25">
      <c r="H133" s="51"/>
      <c r="I133" s="51"/>
    </row>
  </sheetData>
  <mergeCells count="6">
    <mergeCell ref="B4:G4"/>
    <mergeCell ref="I4:L4"/>
    <mergeCell ref="N4:U4"/>
    <mergeCell ref="B37:G37"/>
    <mergeCell ref="I37:L37"/>
    <mergeCell ref="N37:V37"/>
  </mergeCells>
  <pageMargins left="0.7" right="0.7" top="0.75" bottom="0.75" header="0.3" footer="0.3"/>
  <pageSetup paperSize="9" scale="3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view="pageBreakPreview" topLeftCell="A19" zoomScale="60" zoomScaleNormal="100" workbookViewId="0">
      <selection activeCell="I35" sqref="I35"/>
    </sheetView>
  </sheetViews>
  <sheetFormatPr defaultRowHeight="15" x14ac:dyDescent="0.25"/>
  <cols>
    <col min="1" max="1" width="35.5703125" style="12" bestFit="1" customWidth="1"/>
    <col min="2" max="2" width="19.28515625" style="12" bestFit="1" customWidth="1"/>
    <col min="3" max="3" width="14.85546875" style="12" bestFit="1" customWidth="1"/>
    <col min="4" max="4" width="16.85546875" style="12" bestFit="1" customWidth="1"/>
    <col min="5" max="5" width="18.140625" style="12" bestFit="1" customWidth="1"/>
    <col min="6" max="6" width="9.140625" style="12"/>
    <col min="7" max="7" width="19.28515625" style="12" bestFit="1" customWidth="1"/>
    <col min="8" max="8" width="14.85546875" style="12" bestFit="1" customWidth="1"/>
    <col min="9" max="9" width="16.85546875" style="12" bestFit="1" customWidth="1"/>
    <col min="10" max="10" width="18.140625" style="12" bestFit="1" customWidth="1"/>
    <col min="11" max="16384" width="9.140625" style="12"/>
  </cols>
  <sheetData>
    <row r="1" spans="1:2" ht="18" x14ac:dyDescent="0.25">
      <c r="A1" s="82" t="s">
        <v>3906</v>
      </c>
      <c r="B1" s="83"/>
    </row>
    <row r="28" spans="1:11" ht="15.75" thickBot="1" x14ac:dyDescent="0.3"/>
    <row r="29" spans="1:11" ht="16.5" thickBot="1" x14ac:dyDescent="0.3">
      <c r="B29" s="193" t="s">
        <v>3838</v>
      </c>
      <c r="C29" s="194"/>
      <c r="D29" s="194"/>
      <c r="E29" s="194"/>
      <c r="F29" s="195"/>
      <c r="G29" s="196" t="s">
        <v>3837</v>
      </c>
      <c r="H29" s="197"/>
      <c r="I29" s="197"/>
      <c r="J29" s="197"/>
      <c r="K29" s="198"/>
    </row>
    <row r="30" spans="1:11" ht="16.5" thickBot="1" x14ac:dyDescent="0.3">
      <c r="A30" s="84" t="s">
        <v>3907</v>
      </c>
      <c r="B30" s="85" t="s">
        <v>3908</v>
      </c>
      <c r="C30" s="86" t="s">
        <v>3909</v>
      </c>
      <c r="D30" s="86" t="s">
        <v>3910</v>
      </c>
      <c r="E30" s="86" t="s">
        <v>3911</v>
      </c>
      <c r="F30" s="86" t="s">
        <v>3891</v>
      </c>
      <c r="G30" s="86" t="s">
        <v>3908</v>
      </c>
      <c r="H30" s="86" t="s">
        <v>3909</v>
      </c>
      <c r="I30" s="86" t="s">
        <v>3910</v>
      </c>
      <c r="J30" s="86" t="s">
        <v>3911</v>
      </c>
      <c r="K30" s="86" t="s">
        <v>3891</v>
      </c>
    </row>
    <row r="31" spans="1:11" ht="15.75" x14ac:dyDescent="0.25">
      <c r="A31" s="87" t="s">
        <v>3912</v>
      </c>
      <c r="B31" s="88"/>
      <c r="C31" s="89"/>
      <c r="D31" s="89"/>
      <c r="E31" s="90"/>
      <c r="F31" s="89"/>
      <c r="G31" s="91">
        <v>0</v>
      </c>
      <c r="H31" s="91">
        <v>0</v>
      </c>
      <c r="I31" s="91">
        <v>0</v>
      </c>
      <c r="J31" s="91">
        <v>1</v>
      </c>
      <c r="K31" s="91">
        <v>1</v>
      </c>
    </row>
    <row r="32" spans="1:11" ht="15.75" x14ac:dyDescent="0.25">
      <c r="A32" s="92" t="s">
        <v>64</v>
      </c>
      <c r="B32" s="93">
        <f>COUNTIFS('[1]ETC data set - APP'!O:O,"Annual monitoring",'[1]ETC data set - APP'!I:I,"Art therapist")</f>
        <v>0</v>
      </c>
      <c r="C32" s="91">
        <f>COUNTIFS('[1]ETC data set - APP'!O:O,"Major change",'[1]ETC data set - APP'!I:I,"Arts therapist")</f>
        <v>0</v>
      </c>
      <c r="D32" s="91">
        <f>COUNTIFS('[1]ETC data set - APP'!O:O,"New profession",'[1]ETC data set - APP'!I:I,"Arts therapist")</f>
        <v>0</v>
      </c>
      <c r="E32" s="94">
        <f>COUNTIFS('[1]ETC data set - APP'!O:O,"New programme",'[1]ETC data set - APP'!I:I,"Arts therapist")</f>
        <v>3</v>
      </c>
      <c r="F32" s="91">
        <f>SUM(B32:E32)</f>
        <v>3</v>
      </c>
      <c r="G32" s="91">
        <v>0</v>
      </c>
      <c r="H32" s="91">
        <v>0</v>
      </c>
      <c r="I32" s="91">
        <v>0</v>
      </c>
      <c r="J32" s="91">
        <v>0</v>
      </c>
      <c r="K32" s="91">
        <f>SUM(G32:J32)</f>
        <v>0</v>
      </c>
    </row>
    <row r="33" spans="1:11" ht="15.75" x14ac:dyDescent="0.25">
      <c r="A33" s="95" t="s">
        <v>18</v>
      </c>
      <c r="B33" s="91">
        <f>COUNTIFS('[1]ETC data set - APP'!O:O,"Annual monitoring",'[1]ETC data set - APP'!I:I,"Biomedical scientist")</f>
        <v>0</v>
      </c>
      <c r="C33" s="91">
        <f>COUNTIFS('[1]ETC data set - APP'!O:O,"Major change",'[1]ETC data set - APP'!I:I,"Biomedical Scientist")</f>
        <v>0</v>
      </c>
      <c r="D33" s="91">
        <f>COUNTIFS('[1]ETC data set - APP'!O:O,"New profession",'[1]ETC data set - APP'!I:I,"Biomedical scientist")</f>
        <v>0</v>
      </c>
      <c r="E33" s="94">
        <f>COUNTIFS('[1]ETC data set - APP'!O:O,"New programme",'[1]ETC data set - APP'!I:I,"Biomedical scientist")</f>
        <v>1</v>
      </c>
      <c r="F33" s="91">
        <f>SUM(B33:E33)</f>
        <v>1</v>
      </c>
      <c r="G33" s="91">
        <v>0</v>
      </c>
      <c r="H33" s="91">
        <v>0</v>
      </c>
      <c r="I33" s="91">
        <v>0</v>
      </c>
      <c r="J33" s="91">
        <v>6</v>
      </c>
      <c r="K33" s="91">
        <f t="shared" ref="K33:K50" si="0">SUM(G33:J33)</f>
        <v>6</v>
      </c>
    </row>
    <row r="34" spans="1:11" ht="15.75" x14ac:dyDescent="0.25">
      <c r="A34" s="95" t="s">
        <v>331</v>
      </c>
      <c r="B34" s="91">
        <f>COUNTIFS('[1]ETC data set - APP'!O:O,"Annual monitoring",'[1]ETC data set - APP'!I:I,"Chiropodist/podiatrist")</f>
        <v>0</v>
      </c>
      <c r="C34" s="91">
        <f>COUNTIFS('[1]ETC data set - APP'!O:O,"Major change",'[1]ETC data set - APP'!I:I,"Chiropodist/podiatrist")</f>
        <v>0</v>
      </c>
      <c r="D34" s="91">
        <f>COUNTIFS('[1]ETC data set - APP'!O:O,"New profession",'[1]ETC data set - APP'!I:I,"Chiropodist/podiatrist")</f>
        <v>0</v>
      </c>
      <c r="E34" s="94">
        <f>COUNTIFS('[1]ETC data set - APP'!O:O,"New programme",'[1]ETC data set - APP'!I:I,"Chiropodist / Podiatrist")</f>
        <v>4</v>
      </c>
      <c r="F34" s="91">
        <f t="shared" ref="F34:F51" si="1">SUM(B34:E34)</f>
        <v>4</v>
      </c>
      <c r="G34" s="91">
        <v>0</v>
      </c>
      <c r="H34" s="91">
        <v>0</v>
      </c>
      <c r="I34" s="91">
        <v>0</v>
      </c>
      <c r="J34" s="91">
        <v>1</v>
      </c>
      <c r="K34" s="91">
        <f t="shared" si="0"/>
        <v>1</v>
      </c>
    </row>
    <row r="35" spans="1:11" ht="15.75" x14ac:dyDescent="0.25">
      <c r="A35" s="95" t="s">
        <v>36</v>
      </c>
      <c r="B35" s="91">
        <f>COUNTIFS('[1]ETC data set - APP'!O:O,"Annual monitoring",'[1]ETC data set - APP'!I:I,"Clinical scientist")</f>
        <v>0</v>
      </c>
      <c r="C35" s="91">
        <f>COUNTIFS('[1]ETC data set - APP'!O:O,"major change",'[1]ETC data set - APP'!I:I,"Clinical Scientist")</f>
        <v>0</v>
      </c>
      <c r="D35" s="91">
        <f>COUNTIFS('[1]ETC data set - APP'!O:O,"New profession",'[1]ETC data set - APP'!I:I,"Clinical scientist")</f>
        <v>0</v>
      </c>
      <c r="E35" s="94">
        <f>COUNTIFS('[1]ETC data set - APP'!O:O,"New programme",'[1]ETC data set - APP'!I:I,"Clinical scientist")</f>
        <v>1</v>
      </c>
      <c r="F35" s="91">
        <f t="shared" si="1"/>
        <v>1</v>
      </c>
      <c r="G35" s="91">
        <v>0</v>
      </c>
      <c r="H35" s="91">
        <v>0</v>
      </c>
      <c r="I35" s="91">
        <v>0</v>
      </c>
      <c r="J35" s="91">
        <v>0</v>
      </c>
      <c r="K35" s="91">
        <f t="shared" si="0"/>
        <v>0</v>
      </c>
    </row>
    <row r="36" spans="1:11" ht="15.75" x14ac:dyDescent="0.25">
      <c r="A36" s="95" t="s">
        <v>253</v>
      </c>
      <c r="B36" s="91">
        <f>COUNTIFS('[1]ETC data set - APP'!O:O,"Annual monitoring",'[1]ETC data set - APP'!I:I,"Dietitian")</f>
        <v>0</v>
      </c>
      <c r="C36" s="91">
        <f>COUNTIFS('[1]ETC data set - APP'!O:O,"major change",'[1]ETC data set - APP'!I:I,"dietitian")</f>
        <v>0</v>
      </c>
      <c r="D36" s="91">
        <f>COUNTIFS('[1]ETC data set - APP'!O:O,"New profession",'[1]ETC data set - APP'!I:I,"Dietitian")</f>
        <v>0</v>
      </c>
      <c r="E36" s="94">
        <f>COUNTIFS('[1]ETC data set - APP'!O:O,"New programme",'[1]ETC data set - APP'!I:I,"Dietitian")</f>
        <v>3</v>
      </c>
      <c r="F36" s="91">
        <f t="shared" si="1"/>
        <v>3</v>
      </c>
      <c r="G36" s="91">
        <v>0</v>
      </c>
      <c r="H36" s="91">
        <v>0</v>
      </c>
      <c r="I36" s="91">
        <v>0</v>
      </c>
      <c r="J36" s="91">
        <v>6</v>
      </c>
      <c r="K36" s="91">
        <f t="shared" si="0"/>
        <v>6</v>
      </c>
    </row>
    <row r="37" spans="1:11" ht="15.75" x14ac:dyDescent="0.25">
      <c r="A37" s="95" t="s">
        <v>99</v>
      </c>
      <c r="B37" s="91">
        <f>COUNTIFS('[1]ETC data set - APP'!O:O,"Annual monitoring",'[1]ETC data set - APP'!I:I,"Hearing aid dispenser")</f>
        <v>0</v>
      </c>
      <c r="C37" s="91">
        <f>COUNTIFS('[1]ETC data set - APP'!O:O,"major change",'[1]ETC data set - APP'!I:I,"hearing aid dispenser")</f>
        <v>0</v>
      </c>
      <c r="D37" s="91">
        <f>COUNTIFS('[1]ETC data set - APP'!O:O,"New profession",'[1]ETC data set - APP'!I:I,"hearing aid dispenser")</f>
        <v>0</v>
      </c>
      <c r="E37" s="94">
        <f>COUNTIFS('[1]ETC data set - APP'!O:O,"New programme",'[1]ETC data set - APP'!I:I,"hearing aid dispenser")</f>
        <v>2</v>
      </c>
      <c r="F37" s="91">
        <f t="shared" si="1"/>
        <v>2</v>
      </c>
      <c r="G37" s="91">
        <v>0</v>
      </c>
      <c r="H37" s="91">
        <v>2</v>
      </c>
      <c r="I37" s="91">
        <v>0</v>
      </c>
      <c r="J37" s="91">
        <v>4</v>
      </c>
      <c r="K37" s="91">
        <f t="shared" si="0"/>
        <v>6</v>
      </c>
    </row>
    <row r="38" spans="1:11" ht="15.75" x14ac:dyDescent="0.25">
      <c r="A38" s="95" t="s">
        <v>285</v>
      </c>
      <c r="B38" s="91">
        <f>COUNTIFS('[1]ETC data set - APP'!O:O,"Annaul monitoring",'[1]ETC data set - APP'!I:I,"Occupational therapist")</f>
        <v>0</v>
      </c>
      <c r="C38" s="96">
        <f>COUNTIFS('[1]ETC data set - APP'!O:O,"Major change",'[1]ETC data set - APP'!I:I,"Occupational therapist")</f>
        <v>3</v>
      </c>
      <c r="D38" s="91">
        <f>COUNTIFS('[1]ETC data set - APP'!O:O,"New profession",'[1]ETC data set - APP'!I:I,"Occupational therapist")</f>
        <v>0</v>
      </c>
      <c r="E38" s="94">
        <f>COUNTIFS('[1]ETC data set - APP'!O:O,"New programme",'[1]ETC data set - APP'!I:I,"Occupational therapist")</f>
        <v>11</v>
      </c>
      <c r="F38" s="91">
        <f t="shared" si="1"/>
        <v>14</v>
      </c>
      <c r="G38" s="91">
        <v>0</v>
      </c>
      <c r="H38" s="91">
        <v>4</v>
      </c>
      <c r="I38" s="91">
        <v>0</v>
      </c>
      <c r="J38" s="91">
        <v>10</v>
      </c>
      <c r="K38" s="91">
        <f t="shared" si="0"/>
        <v>14</v>
      </c>
    </row>
    <row r="39" spans="1:11" ht="15.75" x14ac:dyDescent="0.25">
      <c r="A39" s="95" t="s">
        <v>110</v>
      </c>
      <c r="B39" s="91">
        <f>COUNTIFS('[1]ETC data set - APP'!O:O,"Annual monitoring",'[1]ETC data set - APP'!I:I,"Operating department practitioner")</f>
        <v>0</v>
      </c>
      <c r="C39" s="91">
        <f>COUNTIFS('[1]ETC data set - APP'!O:O,"Major change",'[1]ETC data set - APP'!I:I,"Operating department Practitioner")</f>
        <v>0</v>
      </c>
      <c r="D39" s="91">
        <f>COUNTIFS('[1]ETC data set - APP'!O:O,"New profession",'[1]ETC data set - APP'!I:I,"Operating department practitioner")</f>
        <v>0</v>
      </c>
      <c r="E39" s="94">
        <f>COUNTIFS('[1]ETC data set - APP'!O:O,"New programme",'[1]ETC data set - APP'!I:I,"Operating department practitioner")</f>
        <v>2</v>
      </c>
      <c r="F39" s="91">
        <f t="shared" si="1"/>
        <v>2</v>
      </c>
      <c r="G39" s="91">
        <v>0</v>
      </c>
      <c r="H39" s="91">
        <v>3</v>
      </c>
      <c r="I39" s="91">
        <v>0</v>
      </c>
      <c r="J39" s="91">
        <v>8</v>
      </c>
      <c r="K39" s="91">
        <f t="shared" si="0"/>
        <v>11</v>
      </c>
    </row>
    <row r="40" spans="1:11" ht="15.75" x14ac:dyDescent="0.25">
      <c r="A40" s="95" t="s">
        <v>1339</v>
      </c>
      <c r="B40" s="91">
        <f>COUNTIFS('[1]ETC data set - APP'!O:O,"Annual monitoring",'[1]ETC data set - APP'!I:I,"Orthoptist")</f>
        <v>0</v>
      </c>
      <c r="C40" s="91">
        <f>COUNTIFS('[1]ETC data set - APP'!O:O,"major change",'[1]ETC data set - APP'!I:I,"Orthoptist")</f>
        <v>0</v>
      </c>
      <c r="D40" s="91">
        <f>COUNTIFS('[1]ETC data set - APP'!O:O,"New profession",'[1]ETC data set - APP'!I:I,"Orthoptist")</f>
        <v>0</v>
      </c>
      <c r="E40" s="94">
        <f>COUNTIFS('[1]ETC data set - APP'!O:O,"new programme",'[1]ETC data set - APP'!I:I,"Orthoptist")</f>
        <v>0</v>
      </c>
      <c r="F40" s="91">
        <f t="shared" si="1"/>
        <v>0</v>
      </c>
      <c r="G40" s="91">
        <v>0</v>
      </c>
      <c r="H40" s="91">
        <v>0</v>
      </c>
      <c r="I40" s="91">
        <v>0</v>
      </c>
      <c r="J40" s="91">
        <v>0</v>
      </c>
      <c r="K40" s="91">
        <f t="shared" si="0"/>
        <v>0</v>
      </c>
    </row>
    <row r="41" spans="1:11" ht="15.75" x14ac:dyDescent="0.25">
      <c r="A41" s="95" t="s">
        <v>89</v>
      </c>
      <c r="B41" s="91">
        <f>COUNTIFS('[1]ETC data set - APP'!O:O,"Annual monitoring",'[1]ETC data set - APP'!I:I,"Paramedic")</f>
        <v>0</v>
      </c>
      <c r="C41" s="91">
        <f>COUNTIFS('[1]ETC data set - APP'!O:O,"major change",'[1]ETC data set - APP'!I:I,"Paramedic")</f>
        <v>3</v>
      </c>
      <c r="D41" s="91">
        <f>COUNTIFS('[1]ETC data set - APP'!O:O,"New profession",'[1]ETC data set - APP'!I:I,"Paramedic")</f>
        <v>0</v>
      </c>
      <c r="E41" s="94">
        <f>COUNTIFS('[1]ETC data set - APP'!O:O,"New programme",'[1]ETC data set - APP'!I:I,"Paramedic")</f>
        <v>23</v>
      </c>
      <c r="F41" s="91">
        <f t="shared" si="1"/>
        <v>26</v>
      </c>
      <c r="G41" s="91">
        <v>0</v>
      </c>
      <c r="H41" s="91">
        <v>2</v>
      </c>
      <c r="I41" s="91">
        <v>0</v>
      </c>
      <c r="J41" s="91">
        <v>17</v>
      </c>
      <c r="K41" s="91">
        <f t="shared" si="0"/>
        <v>19</v>
      </c>
    </row>
    <row r="42" spans="1:11" ht="15.75" x14ac:dyDescent="0.25">
      <c r="A42" s="95" t="s">
        <v>155</v>
      </c>
      <c r="B42" s="91">
        <f>COUNTIFS('[1]ETC data set - APP'!O:O,"Annual monitoring",'[1]ETC data set - APP'!I:I,"Physiotherapist")</f>
        <v>0</v>
      </c>
      <c r="C42" s="91">
        <f>COUNTIFS('[1]ETC data set - APP'!O:O,"major change",'[1]ETC data set - APP'!I:I,"Physiotherapist")</f>
        <v>1</v>
      </c>
      <c r="D42" s="91">
        <f>COUNTIFS('[1]ETC data set - APP'!O:O,"New profession",'[1]ETC data set - APP'!I:I,"Physiotherapist")</f>
        <v>0</v>
      </c>
      <c r="E42" s="94">
        <f>COUNTIFS('[1]ETC data set - APP'!O:O,"New programme",'[1]ETC data set - APP'!I:I,"Physiotherapist")</f>
        <v>20</v>
      </c>
      <c r="F42" s="91">
        <f t="shared" si="1"/>
        <v>21</v>
      </c>
      <c r="G42" s="91">
        <v>0</v>
      </c>
      <c r="H42" s="91">
        <v>4</v>
      </c>
      <c r="I42" s="91">
        <v>0</v>
      </c>
      <c r="J42" s="91">
        <v>8</v>
      </c>
      <c r="K42" s="91">
        <f t="shared" si="0"/>
        <v>12</v>
      </c>
    </row>
    <row r="43" spans="1:11" ht="15.75" x14ac:dyDescent="0.25">
      <c r="A43" s="97" t="s">
        <v>3844</v>
      </c>
      <c r="B43" s="91">
        <f>COUNTIFS('[1]ETC data set - APP'!O:O,"Annual monitoring",'[1]ETC data set - APP'!I:I,"Podiatric surgery")</f>
        <v>0</v>
      </c>
      <c r="C43" s="91">
        <f>COUNTIFS('[1]ETC data set - APP'!O:O,"major change",'[1]ETC data set - APP'!I:I,"Podiatric surgery")</f>
        <v>0</v>
      </c>
      <c r="D43" s="91">
        <f>COUNTIFS('[1]ETC data set - APP'!O:O,"New profession",'[1]ETC data set - APP'!M:M,"Podiatric surgery")</f>
        <v>0</v>
      </c>
      <c r="E43" s="94">
        <f>COUNTIFS('[1]ETC data set - APP'!O:O,"New programme",'[1]ETC data set - APP'!M:M,"Podiatric surgery")</f>
        <v>0</v>
      </c>
      <c r="F43" s="91">
        <f t="shared" si="1"/>
        <v>0</v>
      </c>
      <c r="G43" s="91">
        <v>0</v>
      </c>
      <c r="H43" s="91">
        <v>0</v>
      </c>
      <c r="I43" s="91">
        <v>0</v>
      </c>
      <c r="J43" s="91">
        <v>2</v>
      </c>
      <c r="K43" s="91">
        <f t="shared" si="0"/>
        <v>2</v>
      </c>
    </row>
    <row r="44" spans="1:11" ht="15.75" x14ac:dyDescent="0.25">
      <c r="A44" s="95" t="s">
        <v>140</v>
      </c>
      <c r="B44" s="91">
        <f>COUNTIFS('[1]ETC data set - APP'!O:O,"Annual monitoring",'[1]ETC data set - APP'!I:I,"Practitioner psychologist")</f>
        <v>0</v>
      </c>
      <c r="C44" s="91">
        <f>COUNTIFS('[1]ETC data set - APP'!O:O,"Major change",'[1]ETC data set - APP'!I:I,"Practitioner Psychologist")</f>
        <v>0</v>
      </c>
      <c r="D44" s="91">
        <f>COUNTIFS('[1]ETC data set - APP'!O:O,"New profession",'[1]ETC data set - APP'!I:I,"Practitioner Psychologist")</f>
        <v>0</v>
      </c>
      <c r="E44" s="98">
        <v>0</v>
      </c>
      <c r="F44" s="99">
        <v>0</v>
      </c>
      <c r="G44" s="99">
        <v>0</v>
      </c>
      <c r="H44" s="91">
        <v>0</v>
      </c>
      <c r="I44" s="91">
        <v>0</v>
      </c>
      <c r="J44" s="91">
        <v>4</v>
      </c>
      <c r="K44" s="91">
        <f t="shared" si="0"/>
        <v>4</v>
      </c>
    </row>
    <row r="45" spans="1:11" ht="15.75" x14ac:dyDescent="0.25">
      <c r="A45" s="100" t="s">
        <v>3913</v>
      </c>
      <c r="B45" s="91">
        <f>COUNTIFS('[1]ETC data set - APP'!O:O,"Annual monitoring",'[1]ETC data set - APP'!M:M,"Supplementary Prescribing,Independent Prescribing")+COUNTIFS('[1]ETC data set - APP'!O:O,"Annual montitoring",'[1]ETC data set - APP'!M:M,"Supplementary Prescribing")+COUNTIFS('[1]ETC data set - APP'!O:O,"Annual monitoring",'[1]ETC data set - APP'!M:M,"Independent Prescribing")</f>
        <v>0</v>
      </c>
      <c r="C45" s="91">
        <f>COUNTIFS('[1]ETC data set - APP'!O:O,"Major change",'[1]ETC data set - APP'!M:M,"Supplementary Prescribing,Independendent Prescribing")+COUNTIFS('[1]ETC data set - APP'!O:O,"Major change",'[1]ETC data set - APP'!M:M,"Supplementary prescribing")+COUNTIFS('[1]ETC data set - APP'!O:O,"Major change",'[1]ETC data set - APP'!M:M,"Independent prescribing")</f>
        <v>0</v>
      </c>
      <c r="D45" s="91">
        <f>COUNTIFS('[1]ETC data set - APP'!O:O,"New profession",'[1]ETC data set - APP'!M:M,"Supplementary Prescribing, Independent prescribing")+COUNTIFS('[1]ETC data set - APP'!O:O,"New profession",'[1]ETC data set - APP'!M:M,"Supplementary prescribing")+COUNTIFS('[1]ETC data set - APP'!O:O,"New profession",'[1]ETC data set - APP'!M:M,"Independent prescribing")</f>
        <v>0</v>
      </c>
      <c r="E45" s="94">
        <f>COUNTIFS('[1]ETC data set - APP'!O:O,"New programme",'[1]ETC data set - APP'!M:M,"Supplementary prescribing, Independent Prescribing")+COUNTIFS('[1]ETC data set - APP'!O:O,"New programme",'[1]ETC data set - APP'!M:M,"Supplementary prescribing")+COUNTIFS('[1]ETC data set - APP'!O:O,"New programme",'[1]ETC data set - APP'!M:M,"Independent prescribing")</f>
        <v>10</v>
      </c>
      <c r="F45" s="91">
        <f t="shared" si="1"/>
        <v>10</v>
      </c>
      <c r="G45" s="91">
        <v>0</v>
      </c>
      <c r="H45" s="91">
        <v>0</v>
      </c>
      <c r="I45" s="91">
        <v>0</v>
      </c>
      <c r="J45" s="91">
        <v>9</v>
      </c>
      <c r="K45" s="91">
        <f t="shared" si="0"/>
        <v>9</v>
      </c>
    </row>
    <row r="46" spans="1:11" ht="15.75" x14ac:dyDescent="0.25">
      <c r="A46" s="100" t="s">
        <v>3914</v>
      </c>
      <c r="B46" s="91">
        <f>COUNTIFS('[1]ETC data set - APP'!O:O,"Annual monitoring",'[1]ETC data set - APP'!M:M,"POM-Administration,POM-Sale / Supply(CH)")</f>
        <v>0</v>
      </c>
      <c r="C46" s="91">
        <f>COUNTIFS('[1]ETC data set - APP'!O:O,"Major change",'[1]ETC data set - APP'!M:M,"POM-Administration, POM-Sale/Supply (CH)")</f>
        <v>0</v>
      </c>
      <c r="D46" s="91">
        <f>COUNTIFS('[1]ETC data set - APP'!O:O,"New profession",'[1]ETC data set - APP'!M:M,"POM-Administration,POM-Sale/Supply (CH)")</f>
        <v>0</v>
      </c>
      <c r="E46" s="94">
        <f>COUNTIFS('[1]ETC data set - APP'!O:O,"New programme", '[1]ETC data set - APP'!M:M, "POM – Administration, POM - Sale / Supply (CH), 'ETC data set - APP'!I:I,""")</f>
        <v>0</v>
      </c>
      <c r="F46" s="91">
        <f t="shared" si="1"/>
        <v>0</v>
      </c>
      <c r="G46" s="91">
        <v>0</v>
      </c>
      <c r="H46" s="91">
        <v>0</v>
      </c>
      <c r="I46" s="91">
        <v>0</v>
      </c>
      <c r="J46" s="91">
        <v>1</v>
      </c>
      <c r="K46" s="91">
        <f t="shared" si="0"/>
        <v>1</v>
      </c>
    </row>
    <row r="47" spans="1:11" ht="15.75" x14ac:dyDescent="0.25">
      <c r="A47" s="95" t="s">
        <v>2792</v>
      </c>
      <c r="B47" s="91">
        <f>COUNTIFS('[1]ETC data set - APP'!O:O,"Annual monitoring",'[1]ETC data set - APP'!I:I,"Prosthetist /orthotist")</f>
        <v>0</v>
      </c>
      <c r="C47" s="91">
        <f>COUNTIFS('[1]ETC data set - APP'!O:O,"Major change",'[1]ETC data set - APP'!I:I,"Prosthetist/orthotist")</f>
        <v>0</v>
      </c>
      <c r="D47" s="91">
        <f>COUNTIFS('[1]ETC data set - APP'!O:O,"New profession",'[1]ETC data set - APP'!I:I,"Prosthetist/Orthotist")</f>
        <v>0</v>
      </c>
      <c r="E47" s="94">
        <f>COUNTIFS('[1]ETC data set - APP'!O:O,"New programme",'[1]ETC data set - APP'!I:I,"Prosthetist/Orthotist")</f>
        <v>0</v>
      </c>
      <c r="F47" s="91">
        <f t="shared" si="1"/>
        <v>0</v>
      </c>
      <c r="G47" s="91">
        <v>0</v>
      </c>
      <c r="H47" s="91">
        <v>0</v>
      </c>
      <c r="I47" s="91">
        <v>0</v>
      </c>
      <c r="J47" s="91">
        <v>0</v>
      </c>
      <c r="K47" s="91">
        <f t="shared" si="0"/>
        <v>0</v>
      </c>
    </row>
    <row r="48" spans="1:11" ht="15.75" x14ac:dyDescent="0.25">
      <c r="A48" s="101" t="s">
        <v>43</v>
      </c>
      <c r="B48" s="93">
        <f>COUNTIFS('[1]ETC data set - APP'!O:O,"Annual monitoring",'[1]ETC data set - APP'!I:I,"Radiographer")</f>
        <v>0</v>
      </c>
      <c r="C48" s="93">
        <f>COUNTIFS('[1]ETC data set - APP'!O:O,"Major change",'[1]ETC data set - APP'!I:I,"radiographer")</f>
        <v>0</v>
      </c>
      <c r="D48" s="93">
        <f>COUNTIFS('[1]ETC data set - APP'!O:O,"New profession",'[1]ETC data set - APP'!I:I,"Radiographer")</f>
        <v>0</v>
      </c>
      <c r="E48" s="102">
        <f>COUNTIFS('[1]ETC data set - APP'!O:O,"New programme",'[1]ETC data set - APP'!I:I,"Radiographer")</f>
        <v>9</v>
      </c>
      <c r="F48" s="91">
        <f t="shared" si="1"/>
        <v>9</v>
      </c>
      <c r="G48" s="91">
        <v>0</v>
      </c>
      <c r="H48" s="91">
        <v>2</v>
      </c>
      <c r="I48" s="91">
        <v>0</v>
      </c>
      <c r="J48" s="91">
        <v>2</v>
      </c>
      <c r="K48" s="91">
        <f t="shared" si="0"/>
        <v>4</v>
      </c>
    </row>
    <row r="49" spans="1:11" ht="15.75" x14ac:dyDescent="0.25">
      <c r="A49" s="101" t="s">
        <v>3839</v>
      </c>
      <c r="B49" s="103"/>
      <c r="C49" s="103"/>
      <c r="D49" s="103"/>
      <c r="E49" s="103"/>
      <c r="F49" s="104"/>
      <c r="G49" s="91">
        <v>0</v>
      </c>
      <c r="H49" s="91">
        <v>13</v>
      </c>
      <c r="I49" s="91">
        <v>0</v>
      </c>
      <c r="J49" s="91">
        <v>29</v>
      </c>
      <c r="K49" s="91">
        <f t="shared" si="0"/>
        <v>42</v>
      </c>
    </row>
    <row r="50" spans="1:11" ht="16.5" thickBot="1" x14ac:dyDescent="0.3">
      <c r="A50" s="101" t="s">
        <v>235</v>
      </c>
      <c r="B50" s="105">
        <f>COUNTIFS('[1]ETC data set - APP'!O:O,"Annual monitoring",'[1]ETC data set - APP'!I:I,"Speech and language therapist")</f>
        <v>0</v>
      </c>
      <c r="C50" s="105">
        <f>COUNTIFS('[1]ETC data set - APP'!O:O,"Major change",'[1]ETC data set - APP'!I:I,"Speech and language therapist")</f>
        <v>1</v>
      </c>
      <c r="D50" s="105">
        <f>COUNTIFS('[1]ETC data set - APP'!O:O,"New profession",'[1]ETC data set - APP'!I:I,"Radiographer")</f>
        <v>0</v>
      </c>
      <c r="E50" s="106">
        <f>COUNTIFS('[1]ETC data set - APP'!O:O,"New programme",'[1]ETC data set - APP'!I:I,"Speech and language therapist")</f>
        <v>2</v>
      </c>
      <c r="F50" s="107">
        <f t="shared" si="1"/>
        <v>3</v>
      </c>
      <c r="G50" s="108">
        <v>0</v>
      </c>
      <c r="H50" s="108">
        <v>0</v>
      </c>
      <c r="I50" s="108">
        <v>0</v>
      </c>
      <c r="J50" s="108">
        <v>4</v>
      </c>
      <c r="K50" s="91">
        <f t="shared" si="0"/>
        <v>4</v>
      </c>
    </row>
    <row r="51" spans="1:11" ht="16.5" thickBot="1" x14ac:dyDescent="0.3">
      <c r="A51" s="109" t="s">
        <v>3891</v>
      </c>
      <c r="B51" s="108">
        <f>SUM(B32:B50)</f>
        <v>0</v>
      </c>
      <c r="C51" s="108">
        <f>SUM(C32:C50)</f>
        <v>8</v>
      </c>
      <c r="D51" s="108">
        <f>SUM(D32:D50)</f>
        <v>0</v>
      </c>
      <c r="E51" s="110">
        <f>SUM(E31:E50)</f>
        <v>91</v>
      </c>
      <c r="F51" s="110">
        <f t="shared" si="1"/>
        <v>99</v>
      </c>
      <c r="G51" s="108">
        <v>0</v>
      </c>
      <c r="H51" s="108">
        <f>SUM(H32:H50)</f>
        <v>30</v>
      </c>
      <c r="I51" s="108">
        <f>SUM(I32:I50)</f>
        <v>0</v>
      </c>
      <c r="J51" s="108">
        <f>SUM(J31:J50)</f>
        <v>112</v>
      </c>
      <c r="K51" s="111">
        <f>SUM(K31:K50)</f>
        <v>142</v>
      </c>
    </row>
    <row r="53" spans="1:11" ht="15.75" x14ac:dyDescent="0.25">
      <c r="A53" s="112" t="s">
        <v>3915</v>
      </c>
    </row>
    <row r="64" spans="1:11" ht="15.75" x14ac:dyDescent="0.25">
      <c r="C64" s="57" t="s">
        <v>3916</v>
      </c>
    </row>
    <row r="65" spans="1:8" ht="15.75" x14ac:dyDescent="0.25">
      <c r="A65" s="19" t="s">
        <v>3832</v>
      </c>
      <c r="B65" s="19">
        <v>110</v>
      </c>
      <c r="C65" s="70"/>
    </row>
    <row r="66" spans="1:8" ht="15.75" x14ac:dyDescent="0.25">
      <c r="A66" s="19" t="s">
        <v>3833</v>
      </c>
      <c r="B66" s="19">
        <v>86</v>
      </c>
      <c r="C66" s="113">
        <f>(B66-B65)/B66</f>
        <v>-0.27906976744186046</v>
      </c>
      <c r="H66" s="42"/>
    </row>
    <row r="67" spans="1:8" ht="15.75" x14ac:dyDescent="0.25">
      <c r="A67" s="19" t="s">
        <v>3834</v>
      </c>
      <c r="B67" s="19">
        <v>114</v>
      </c>
      <c r="C67" s="113">
        <f>(B67-B66)/B67</f>
        <v>0.24561403508771928</v>
      </c>
    </row>
    <row r="68" spans="1:8" ht="15.75" x14ac:dyDescent="0.25">
      <c r="A68" s="19" t="s">
        <v>3835</v>
      </c>
      <c r="B68" s="114">
        <v>114</v>
      </c>
      <c r="C68" s="113">
        <f>(B68-B67)/B68</f>
        <v>0</v>
      </c>
    </row>
    <row r="69" spans="1:8" ht="15.75" x14ac:dyDescent="0.25">
      <c r="A69" s="19" t="s">
        <v>3837</v>
      </c>
      <c r="B69" s="114">
        <v>142</v>
      </c>
      <c r="C69" s="113">
        <f>(B69-B68)/B69</f>
        <v>0.19718309859154928</v>
      </c>
    </row>
    <row r="70" spans="1:8" ht="15.75" x14ac:dyDescent="0.25">
      <c r="A70" s="56" t="s">
        <v>3838</v>
      </c>
      <c r="B70" s="114">
        <f>F51</f>
        <v>99</v>
      </c>
      <c r="C70" s="113">
        <f>(B70-B69)/B70</f>
        <v>-0.43434343434343436</v>
      </c>
    </row>
  </sheetData>
  <mergeCells count="2">
    <mergeCell ref="B29:F29"/>
    <mergeCell ref="G29:K29"/>
  </mergeCells>
  <pageMargins left="0.7" right="0.7" top="0.75" bottom="0.75" header="0.3" footer="0.3"/>
  <pageSetup paperSize="9" scale="4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view="pageBreakPreview" zoomScale="60" zoomScaleNormal="85" workbookViewId="0">
      <selection activeCell="I35" sqref="I35"/>
    </sheetView>
  </sheetViews>
  <sheetFormatPr defaultRowHeight="15" x14ac:dyDescent="0.25"/>
  <cols>
    <col min="1" max="1" width="100.140625" style="12" bestFit="1" customWidth="1"/>
    <col min="2" max="4" width="25.42578125" style="12" customWidth="1"/>
    <col min="5" max="5" width="26.7109375" style="12" bestFit="1" customWidth="1"/>
    <col min="6" max="7" width="25.42578125" style="12" customWidth="1"/>
    <col min="8" max="16384" width="9.140625" style="12"/>
  </cols>
  <sheetData>
    <row r="1" spans="1:1" ht="18" x14ac:dyDescent="0.25">
      <c r="A1" s="83" t="s">
        <v>3917</v>
      </c>
    </row>
    <row r="3" spans="1:1" ht="15.75" x14ac:dyDescent="0.25">
      <c r="A3" s="18" t="s">
        <v>3918</v>
      </c>
    </row>
    <row r="21" spans="1:7" x14ac:dyDescent="0.25">
      <c r="B21" s="115"/>
      <c r="C21" s="115"/>
      <c r="D21" s="115"/>
      <c r="E21" s="115"/>
      <c r="F21" s="115"/>
    </row>
    <row r="22" spans="1:7" ht="15.75" x14ac:dyDescent="0.25">
      <c r="A22" s="116" t="s">
        <v>3919</v>
      </c>
      <c r="B22" s="199" t="s">
        <v>3838</v>
      </c>
      <c r="C22" s="200"/>
      <c r="D22" s="199" t="s">
        <v>3837</v>
      </c>
      <c r="E22" s="200"/>
      <c r="F22" s="199" t="s">
        <v>3835</v>
      </c>
      <c r="G22" s="200"/>
    </row>
    <row r="23" spans="1:7" ht="15.75" x14ac:dyDescent="0.25">
      <c r="A23" s="19" t="s">
        <v>3920</v>
      </c>
      <c r="B23" s="24">
        <f>COUNTIFS('[1]ETC data set - APP'!W:W,"3. Approve / Reconfirm Approval")</f>
        <v>24</v>
      </c>
      <c r="C23" s="26">
        <f>B23/$B$26</f>
        <v>0.2857142857142857</v>
      </c>
      <c r="D23" s="24">
        <v>4</v>
      </c>
      <c r="E23" s="117">
        <f>D23/$D$26</f>
        <v>3.5714285714285712E-2</v>
      </c>
      <c r="F23" s="24">
        <v>7</v>
      </c>
      <c r="G23" s="117">
        <f>F23/$F$26</f>
        <v>7.2164948453608241E-2</v>
      </c>
    </row>
    <row r="24" spans="1:7" ht="15.75" x14ac:dyDescent="0.25">
      <c r="A24" s="19" t="s">
        <v>3921</v>
      </c>
      <c r="B24" s="24">
        <f>COUNTIFS('[1]ETC data set - APP'!W:W,"1. Conditions")</f>
        <v>58</v>
      </c>
      <c r="C24" s="26">
        <f t="shared" ref="C24:C26" si="0">B24/$B$26</f>
        <v>0.69047619047619047</v>
      </c>
      <c r="D24" s="24">
        <v>106</v>
      </c>
      <c r="E24" s="117">
        <f>D24/$D$26</f>
        <v>0.9464285714285714</v>
      </c>
      <c r="F24" s="24">
        <v>89</v>
      </c>
      <c r="G24" s="117">
        <f t="shared" ref="G24:G26" si="1">F24/$F$26</f>
        <v>0.91752577319587625</v>
      </c>
    </row>
    <row r="25" spans="1:7" ht="15.75" x14ac:dyDescent="0.25">
      <c r="A25" s="19" t="s">
        <v>3922</v>
      </c>
      <c r="B25" s="24">
        <f>COUNTIFS('[1]ETC data set - APP'!W:W,"2. Revisit")</f>
        <v>2</v>
      </c>
      <c r="C25" s="26">
        <f t="shared" si="0"/>
        <v>2.3809523809523808E-2</v>
      </c>
      <c r="D25" s="24">
        <v>2</v>
      </c>
      <c r="E25" s="117">
        <f>D25/$D$26</f>
        <v>1.7857142857142856E-2</v>
      </c>
      <c r="F25" s="24">
        <v>1</v>
      </c>
      <c r="G25" s="117">
        <f t="shared" si="1"/>
        <v>1.0309278350515464E-2</v>
      </c>
    </row>
    <row r="26" spans="1:7" ht="15.75" x14ac:dyDescent="0.25">
      <c r="A26" s="116" t="s">
        <v>3891</v>
      </c>
      <c r="B26" s="24">
        <f>SUM(B23:B25)</f>
        <v>84</v>
      </c>
      <c r="C26" s="26">
        <f t="shared" si="0"/>
        <v>1</v>
      </c>
      <c r="D26" s="118">
        <v>112</v>
      </c>
      <c r="E26" s="119">
        <f>SUM(E23:E25)</f>
        <v>1</v>
      </c>
      <c r="F26" s="118">
        <v>97</v>
      </c>
      <c r="G26" s="117">
        <f t="shared" si="1"/>
        <v>1</v>
      </c>
    </row>
    <row r="28" spans="1:7" ht="15.75" x14ac:dyDescent="0.25">
      <c r="A28" s="120" t="s">
        <v>3923</v>
      </c>
      <c r="B28" s="201" t="s">
        <v>3838</v>
      </c>
      <c r="C28" s="202"/>
      <c r="D28" s="121" t="s">
        <v>3924</v>
      </c>
      <c r="E28" s="121" t="s">
        <v>3925</v>
      </c>
    </row>
    <row r="29" spans="1:7" ht="15.75" x14ac:dyDescent="0.25">
      <c r="A29" s="122" t="s">
        <v>3926</v>
      </c>
      <c r="B29" s="118">
        <f>COUNTIFS('[1]ETC data set - APP'!AA:AA,"3. Approve / Reconfirm Approval")</f>
        <v>28</v>
      </c>
      <c r="C29" s="119">
        <f>B29/$B$32</f>
        <v>0.33333333333333331</v>
      </c>
      <c r="D29" s="118">
        <f>COUNTIFS('[1]ETC data set - APP'!AA:AA,"3. Approve / Reconfirm Approval",'[1]ETC data set - APP'!O:O,"New programme")</f>
        <v>27</v>
      </c>
      <c r="E29" s="118">
        <f>COUNTIFS('[1]ETC data set - APP'!AA:AA,"3. Approve / Reconfirm Approval",'[1]ETC data set - APP'!O:O,"Major change")+COUNTIFS('[1]ETC data set - APP'!AA:AA,"3. Approve / Reconfirm Approval",'[1]ETC data set - APP'!O:O,"Annual monitoring")</f>
        <v>1</v>
      </c>
    </row>
    <row r="30" spans="1:7" ht="15.75" x14ac:dyDescent="0.25">
      <c r="A30" s="122" t="s">
        <v>3921</v>
      </c>
      <c r="B30" s="118">
        <f>COUNTIFS('[1]ETC data set - APP'!AA:AA,"1 Conditions")</f>
        <v>54</v>
      </c>
      <c r="C30" s="119">
        <f>B30/$B$32</f>
        <v>0.6428571428571429</v>
      </c>
      <c r="D30" s="118">
        <f>COUNTIFS('[1]ETC data set - APP'!AA:AA,"1 Conditions",'[1]ETC data set - APP'!O:O,"New programme")</f>
        <v>48</v>
      </c>
      <c r="E30" s="118">
        <f>COUNTIFS('[1]ETC data set - APP'!AA:AA,"1 Conditions",'[1]ETC data set - APP'!O:O,"Major change")+COUNTIFS('[1]ETC data set - APP'!AA:AA,"1 Conditions",'[1]ETC data set - APP'!O:O,"Annual monitoring")+COUNTIFS('[1]ETC data set - APP'!AA:AA,"1 Conditions",'[1]ETC data set - APP'!O:O,"Revisit")</f>
        <v>6</v>
      </c>
    </row>
    <row r="31" spans="1:7" ht="15.75" x14ac:dyDescent="0.25">
      <c r="A31" s="19" t="s">
        <v>3922</v>
      </c>
      <c r="B31" s="118">
        <f>COUNTIFS('[1]ETC data set - APP'!AA:AA,"2. Revisit")</f>
        <v>2</v>
      </c>
      <c r="C31" s="119">
        <f>B31/$B$32</f>
        <v>2.3809523809523808E-2</v>
      </c>
      <c r="D31" s="118">
        <f>+COUNTIFS('[1]ETC data set - APP'!AD:AD,"3. Approve / Reconfirm Approval",'[1]ETC data set - APP'!AA:AA,"2. Revisit",'[1]ETC data set - APP'!O:O,"New programme")</f>
        <v>2</v>
      </c>
      <c r="E31" s="118">
        <f>COUNTIFS('[1]ETC data set - APP'!AD:AD,"3. Approve / Reconfirm Approval",'[1]ETC data set - APP'!AA:AA,"2. Revisit",'[1]ETC data set - APP'!O:O,"Annual monitoring")+COUNTIFS('[1]ETC data set - APP'!AD:AD,"3. Approve / Reconfirm Approval",'[1]ETC data set - APP'!AA:AA,"2. Revisit",'[1]ETC data set - APP'!O:O,"Major change")</f>
        <v>0</v>
      </c>
    </row>
    <row r="32" spans="1:7" ht="15.75" x14ac:dyDescent="0.25">
      <c r="A32" s="120" t="s">
        <v>3891</v>
      </c>
      <c r="B32" s="118">
        <f>SUM(B29:B31)</f>
        <v>84</v>
      </c>
      <c r="C32" s="119">
        <f>SUM(C29:C31)</f>
        <v>1</v>
      </c>
      <c r="D32" s="118">
        <f>SUM(D29:D31)</f>
        <v>77</v>
      </c>
      <c r="E32" s="118">
        <f>SUM(E29:E31)</f>
        <v>7</v>
      </c>
    </row>
    <row r="33" spans="1:7" ht="15.75" x14ac:dyDescent="0.25">
      <c r="A33" s="120"/>
      <c r="B33" s="118"/>
      <c r="C33" s="123"/>
      <c r="D33" s="124"/>
      <c r="E33" s="124"/>
    </row>
    <row r="34" spans="1:7" ht="15.75" x14ac:dyDescent="0.25">
      <c r="A34" s="116" t="s">
        <v>3927</v>
      </c>
      <c r="B34" s="199" t="s">
        <v>3838</v>
      </c>
      <c r="C34" s="200"/>
    </row>
    <row r="35" spans="1:7" ht="15.75" x14ac:dyDescent="0.25">
      <c r="A35" s="122" t="s">
        <v>3928</v>
      </c>
      <c r="B35" s="39">
        <f>COUNTIFS('[1]ETC data set - APP'!W:W,"1. Conditions",'[1]ETC data set - APP'!AC:AC,"3. Approve / Reconfirm Approval")+COUNTIFS('[1]ETC data set - APP'!W:W,"2. Revisit",'[1]ETC data set - APP'!AC:AC,"3. Approve / Reconfirm Approval")</f>
        <v>53</v>
      </c>
      <c r="C35" s="125">
        <f>B35/$B$39</f>
        <v>0.9464285714285714</v>
      </c>
    </row>
    <row r="36" spans="1:7" ht="15.75" x14ac:dyDescent="0.25">
      <c r="A36" s="19" t="s">
        <v>3929</v>
      </c>
      <c r="B36" s="24">
        <f>COUNTIFS('[1]ETC data set - APP'!O:O,"New programme",'[1]ETC data set - APP'!AC:AC,"4. Intent to Withdraw Approval / Not Approve",'[1]ETC data set - APP'!O:O,"New programme")</f>
        <v>3</v>
      </c>
      <c r="C36" s="125">
        <f t="shared" ref="C36:C39" si="2">B36/$B$39</f>
        <v>5.3571428571428568E-2</v>
      </c>
    </row>
    <row r="37" spans="1:7" ht="15.75" x14ac:dyDescent="0.25">
      <c r="A37" s="19" t="s">
        <v>3930</v>
      </c>
      <c r="B37" s="24">
        <f>COUNTIFS('[1]ETC data set - APP'!AC:AC,"4. Intent to Withdraw Approval / Not Approve",'[1]ETC data set - APP'!O:O,"Major change")+COUNTIFS('[1]ETC data set - APP'!AC:AC,"4. Intent to Withdraw Approval / Not Approve",'[1]ETC data set - APP'!O:O,"Annual monitoring")</f>
        <v>0</v>
      </c>
      <c r="C37" s="125">
        <f t="shared" si="2"/>
        <v>0</v>
      </c>
    </row>
    <row r="38" spans="1:7" ht="15.75" x14ac:dyDescent="0.25">
      <c r="A38" s="19" t="s">
        <v>3931</v>
      </c>
      <c r="B38" s="39">
        <v>0</v>
      </c>
      <c r="C38" s="125">
        <f t="shared" si="2"/>
        <v>0</v>
      </c>
    </row>
    <row r="39" spans="1:7" ht="15.75" x14ac:dyDescent="0.25">
      <c r="A39" s="116" t="s">
        <v>3891</v>
      </c>
      <c r="B39" s="24">
        <f>SUM(B35:B38)</f>
        <v>56</v>
      </c>
      <c r="C39" s="125">
        <f t="shared" si="2"/>
        <v>1</v>
      </c>
    </row>
    <row r="41" spans="1:7" ht="15.75" x14ac:dyDescent="0.25">
      <c r="A41" s="120" t="s">
        <v>3932</v>
      </c>
      <c r="B41" s="201" t="s">
        <v>3838</v>
      </c>
      <c r="C41" s="202"/>
      <c r="E41" s="126"/>
      <c r="F41" s="115"/>
      <c r="G41" s="115"/>
    </row>
    <row r="42" spans="1:7" ht="15.75" x14ac:dyDescent="0.25">
      <c r="A42" s="122" t="s">
        <v>3928</v>
      </c>
      <c r="B42" s="127">
        <f>COUNTIFS('[1]ETC data set - APP'!AD:AD,"3. Approve / Reconfirm Approval")</f>
        <v>56</v>
      </c>
      <c r="C42" s="119">
        <f>B42/$B$45</f>
        <v>1</v>
      </c>
      <c r="E42" s="123"/>
      <c r="F42" s="115"/>
      <c r="G42" s="115"/>
    </row>
    <row r="43" spans="1:7" ht="15.75" x14ac:dyDescent="0.25">
      <c r="A43" s="56" t="s">
        <v>3929</v>
      </c>
      <c r="B43" s="118">
        <f>COUNTIFS('[1]ETC data set - APP'!AA:AA,"4. Intent to Withdraw Approval / Not Approve",'[1]ETC data set - APP'!O:O,"New programme")+COUNTIFS('[1]ETC data set - APP'!AD:AD,"4. Intent to Withdraw Approval / Not Approve",'[1]ETC data set - APP'!O:O,"New programme")</f>
        <v>0</v>
      </c>
      <c r="C43" s="119">
        <f>B43/$B$45</f>
        <v>0</v>
      </c>
      <c r="E43" s="123"/>
      <c r="F43" s="115"/>
      <c r="G43" s="115"/>
    </row>
    <row r="44" spans="1:7" ht="15.75" x14ac:dyDescent="0.25">
      <c r="A44" s="56" t="s">
        <v>3930</v>
      </c>
      <c r="B44" s="118">
        <f>COUNTIFS('[1]ETC data set - APP'!AA:AA,"4. Intent to Withdraw Approval / Not Approve",'[1]ETC data set - APP'!O:O,"Annual monitoring")+COUNTIFS('[1]ETC data set - APP'!AD:AD,"4. Intent to Withdraw Approval / Not Approve",'[1]ETC data set - APP'!O:O,"Annual monitoring")+COUNTIFS('[1]ETC data set - APP'!AA:AA,"4. Intent to Withdraw Approval / Not Approve",'[1]ETC data set - APP'!O:O,"Major change")+COUNTIFS('[1]ETC data set - APP'!AD:AD,"4. Intent to Withdraw Approval / Not Approve",'[1]ETC data set - APP'!O:O,"Major change")</f>
        <v>0</v>
      </c>
      <c r="C44" s="119">
        <f>B44/$B$45</f>
        <v>0</v>
      </c>
      <c r="E44" s="123"/>
      <c r="F44" s="115"/>
      <c r="G44" s="115"/>
    </row>
    <row r="45" spans="1:7" ht="15.75" x14ac:dyDescent="0.25">
      <c r="A45" s="116" t="s">
        <v>3891</v>
      </c>
      <c r="B45" s="118">
        <f>SUM(B42:B44)</f>
        <v>56</v>
      </c>
      <c r="C45" s="119">
        <f>B45/$B$45</f>
        <v>1</v>
      </c>
      <c r="E45" s="123"/>
      <c r="F45" s="115"/>
      <c r="G45" s="115"/>
    </row>
  </sheetData>
  <mergeCells count="6">
    <mergeCell ref="B41:C41"/>
    <mergeCell ref="B22:C22"/>
    <mergeCell ref="D22:E22"/>
    <mergeCell ref="F22:G22"/>
    <mergeCell ref="B28:C28"/>
    <mergeCell ref="B34:C34"/>
  </mergeCells>
  <pageMargins left="0.7" right="0.7" top="0.75" bottom="0.75" header="0.3" footer="0.3"/>
  <pageSetup paperSize="9" scale="3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view="pageBreakPreview" zoomScale="60" zoomScaleNormal="100" workbookViewId="0">
      <selection activeCell="E6" sqref="E6"/>
    </sheetView>
  </sheetViews>
  <sheetFormatPr defaultRowHeight="15" x14ac:dyDescent="0.25"/>
  <cols>
    <col min="1" max="1" width="69.140625" style="12" bestFit="1" customWidth="1"/>
    <col min="2" max="2" width="9.7109375" style="12" bestFit="1" customWidth="1"/>
    <col min="3" max="3" width="9.140625" style="12"/>
    <col min="4" max="4" width="9.7109375" style="12" bestFit="1" customWidth="1"/>
    <col min="5" max="5" width="10.85546875" style="12" bestFit="1" customWidth="1"/>
    <col min="6" max="16384" width="9.140625" style="12"/>
  </cols>
  <sheetData>
    <row r="1" spans="1:8" ht="18" x14ac:dyDescent="0.25">
      <c r="A1" s="83" t="s">
        <v>3933</v>
      </c>
      <c r="B1" s="115"/>
      <c r="C1" s="115"/>
      <c r="D1" s="115"/>
      <c r="E1" s="115"/>
    </row>
    <row r="2" spans="1:8" x14ac:dyDescent="0.25">
      <c r="A2" s="115"/>
      <c r="B2" s="115"/>
      <c r="C2" s="115"/>
      <c r="D2" s="115"/>
      <c r="E2" s="115"/>
    </row>
    <row r="3" spans="1:8" ht="15.75" x14ac:dyDescent="0.25">
      <c r="A3" s="128" t="s">
        <v>3934</v>
      </c>
      <c r="B3" s="129" t="s">
        <v>3833</v>
      </c>
      <c r="C3" s="129" t="s">
        <v>3834</v>
      </c>
      <c r="D3" s="116" t="s">
        <v>3835</v>
      </c>
      <c r="E3" s="116" t="s">
        <v>3837</v>
      </c>
      <c r="F3" s="129" t="s">
        <v>3838</v>
      </c>
    </row>
    <row r="4" spans="1:8" ht="15.75" x14ac:dyDescent="0.25">
      <c r="A4" s="19" t="s">
        <v>3935</v>
      </c>
      <c r="B4" s="130">
        <v>1</v>
      </c>
      <c r="C4" s="19">
        <v>1</v>
      </c>
      <c r="D4" s="19">
        <v>0</v>
      </c>
      <c r="E4" s="19">
        <v>0</v>
      </c>
      <c r="F4" s="56">
        <f>COUNTIFS('[1]ETC data set - APP'!S:S,"Joint decision")</f>
        <v>3</v>
      </c>
    </row>
    <row r="5" spans="1:8" ht="15.75" x14ac:dyDescent="0.25">
      <c r="A5" s="19" t="s">
        <v>3936</v>
      </c>
      <c r="B5" s="130">
        <v>14</v>
      </c>
      <c r="C5" s="19">
        <v>8</v>
      </c>
      <c r="D5" s="19">
        <v>19</v>
      </c>
      <c r="E5" s="19">
        <v>32</v>
      </c>
      <c r="F5" s="56">
        <f>COUNTIFS('[1]ETC data set - APP'!S:S,"Initiated by EP")</f>
        <v>13</v>
      </c>
      <c r="H5" s="131"/>
    </row>
    <row r="6" spans="1:8" ht="15.75" x14ac:dyDescent="0.25">
      <c r="A6" s="19" t="s">
        <v>3937</v>
      </c>
      <c r="B6" s="130">
        <v>1</v>
      </c>
      <c r="C6" s="19">
        <v>2</v>
      </c>
      <c r="D6" s="19">
        <v>1</v>
      </c>
      <c r="E6" s="19">
        <v>2</v>
      </c>
      <c r="F6" s="56">
        <f>COUNTIFS('[1]ETC data set - APP'!S:S,"initiated by HCPC")</f>
        <v>0</v>
      </c>
    </row>
    <row r="7" spans="1:8" ht="15.75" x14ac:dyDescent="0.25">
      <c r="A7" s="130" t="s">
        <v>3938</v>
      </c>
      <c r="B7" s="19">
        <f>SUM(B4:B6)</f>
        <v>16</v>
      </c>
      <c r="C7" s="19">
        <f>SUM(C4:C6)</f>
        <v>11</v>
      </c>
      <c r="D7" s="19">
        <v>20</v>
      </c>
      <c r="E7" s="19">
        <f>SUM(E4:E6)</f>
        <v>34</v>
      </c>
      <c r="F7" s="56">
        <f>SUM(F4:F6)</f>
        <v>16</v>
      </c>
    </row>
    <row r="8" spans="1:8" ht="15.75" x14ac:dyDescent="0.25">
      <c r="A8" s="130" t="s">
        <v>3939</v>
      </c>
      <c r="B8" s="19">
        <v>86</v>
      </c>
      <c r="C8" s="19">
        <v>114</v>
      </c>
      <c r="D8" s="114">
        <v>114</v>
      </c>
      <c r="E8" s="114">
        <f>'[3]APP - Reason for visit'!F51</f>
        <v>142</v>
      </c>
      <c r="F8" s="122">
        <f>'APP - Reason for visit'!F51</f>
        <v>99</v>
      </c>
    </row>
    <row r="27" spans="1:6" ht="15.75" x14ac:dyDescent="0.25">
      <c r="A27" s="115"/>
      <c r="B27" s="130" t="s">
        <v>3833</v>
      </c>
      <c r="C27" s="130" t="s">
        <v>3834</v>
      </c>
      <c r="D27" s="19" t="s">
        <v>3835</v>
      </c>
      <c r="E27" s="19" t="s">
        <v>3837</v>
      </c>
      <c r="F27" s="130" t="s">
        <v>3838</v>
      </c>
    </row>
    <row r="28" spans="1:6" ht="15.75" x14ac:dyDescent="0.25">
      <c r="A28" s="19" t="s">
        <v>3940</v>
      </c>
      <c r="B28" s="132">
        <v>0.19</v>
      </c>
      <c r="C28" s="132">
        <v>0.1</v>
      </c>
      <c r="D28" s="132">
        <v>0.18</v>
      </c>
      <c r="E28" s="132">
        <v>0.24</v>
      </c>
      <c r="F28" s="132">
        <f>F7/F8</f>
        <v>0.16161616161616163</v>
      </c>
    </row>
    <row r="30" spans="1:6" ht="18" x14ac:dyDescent="0.25">
      <c r="A30" s="133" t="s">
        <v>3941</v>
      </c>
    </row>
    <row r="43" spans="1:1" x14ac:dyDescent="0.25">
      <c r="A43" s="51"/>
    </row>
    <row r="50" spans="1:3" ht="15.75" x14ac:dyDescent="0.25">
      <c r="B50" s="134" t="s">
        <v>3838</v>
      </c>
      <c r="C50" s="78"/>
    </row>
    <row r="51" spans="1:3" ht="15.75" x14ac:dyDescent="0.25">
      <c r="A51" s="56" t="s">
        <v>3942</v>
      </c>
      <c r="B51" s="19">
        <v>11</v>
      </c>
      <c r="C51" s="132">
        <f>B51/$F$7</f>
        <v>0.6875</v>
      </c>
    </row>
    <row r="52" spans="1:3" ht="15.75" x14ac:dyDescent="0.25">
      <c r="A52" s="56" t="s">
        <v>3943</v>
      </c>
      <c r="B52" s="19">
        <v>5</v>
      </c>
      <c r="C52" s="132">
        <f t="shared" ref="C52:C53" si="0">B52/$F$7</f>
        <v>0.3125</v>
      </c>
    </row>
    <row r="53" spans="1:3" ht="15.75" x14ac:dyDescent="0.25">
      <c r="A53" s="56" t="s">
        <v>3944</v>
      </c>
      <c r="B53" s="19">
        <v>0</v>
      </c>
      <c r="C53" s="132">
        <f t="shared" si="0"/>
        <v>0</v>
      </c>
    </row>
  </sheetData>
  <pageMargins left="0.7" right="0.7" top="0.75" bottom="0.75" header="0.3" footer="0.3"/>
  <pageSetup paperSize="9" scale="68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view="pageBreakPreview" topLeftCell="A37" zoomScale="60" zoomScaleNormal="100" workbookViewId="0">
      <selection activeCell="E51" sqref="E51"/>
    </sheetView>
  </sheetViews>
  <sheetFormatPr defaultRowHeight="15" x14ac:dyDescent="0.25"/>
  <cols>
    <col min="1" max="1" width="45.85546875" style="12" customWidth="1"/>
    <col min="2" max="2" width="16.140625" style="12" bestFit="1" customWidth="1"/>
    <col min="3" max="3" width="9.7109375" style="12" bestFit="1" customWidth="1"/>
    <col min="4" max="4" width="16.140625" style="12" bestFit="1" customWidth="1"/>
    <col min="5" max="5" width="10.28515625" style="12" bestFit="1" customWidth="1"/>
    <col min="6" max="6" width="16.140625" style="12" bestFit="1" customWidth="1"/>
    <col min="7" max="7" width="10" style="12" customWidth="1"/>
    <col min="8" max="8" width="9.7109375" style="12" bestFit="1" customWidth="1"/>
    <col min="9" max="16384" width="9.140625" style="12"/>
  </cols>
  <sheetData>
    <row r="1" spans="1:4" ht="18" x14ac:dyDescent="0.25">
      <c r="A1" s="16" t="s">
        <v>3985</v>
      </c>
      <c r="B1" s="17"/>
      <c r="C1" s="17"/>
      <c r="D1" s="17"/>
    </row>
    <row r="2" spans="1:4" ht="15.75" x14ac:dyDescent="0.25">
      <c r="A2" s="17"/>
      <c r="B2" s="17"/>
      <c r="C2" s="17"/>
      <c r="D2" s="17"/>
    </row>
    <row r="3" spans="1:4" ht="15.75" x14ac:dyDescent="0.25">
      <c r="A3" s="18" t="s">
        <v>3986</v>
      </c>
      <c r="B3" s="17"/>
      <c r="C3" s="17"/>
      <c r="D3" s="17"/>
    </row>
    <row r="19" spans="1:7" ht="15.75" x14ac:dyDescent="0.25">
      <c r="A19" s="18"/>
      <c r="B19" s="17"/>
      <c r="C19" s="17"/>
      <c r="D19" s="17"/>
      <c r="E19" s="17"/>
      <c r="F19" s="17"/>
      <c r="G19" s="17"/>
    </row>
    <row r="20" spans="1:7" ht="15.75" x14ac:dyDescent="0.25">
      <c r="A20" s="19"/>
      <c r="B20" s="165" t="s">
        <v>3832</v>
      </c>
      <c r="C20" s="165" t="s">
        <v>3833</v>
      </c>
      <c r="D20" s="165" t="s">
        <v>3834</v>
      </c>
      <c r="E20" s="165" t="s">
        <v>3835</v>
      </c>
      <c r="F20" s="165" t="s">
        <v>3837</v>
      </c>
      <c r="G20" s="166" t="s">
        <v>3838</v>
      </c>
    </row>
    <row r="21" spans="1:7" ht="15.75" x14ac:dyDescent="0.25">
      <c r="A21" s="19" t="s">
        <v>3987</v>
      </c>
      <c r="B21" s="24">
        <v>416</v>
      </c>
      <c r="C21" s="24">
        <v>485</v>
      </c>
      <c r="D21" s="24">
        <v>472</v>
      </c>
      <c r="E21" s="29">
        <v>537</v>
      </c>
      <c r="F21" s="29">
        <v>387</v>
      </c>
      <c r="G21" s="167">
        <f>F67</f>
        <v>267</v>
      </c>
    </row>
    <row r="22" spans="1:7" ht="15.75" x14ac:dyDescent="0.25">
      <c r="A22" s="19" t="s">
        <v>3988</v>
      </c>
      <c r="B22" s="24">
        <v>50</v>
      </c>
      <c r="C22" s="24">
        <v>30</v>
      </c>
      <c r="D22" s="24">
        <v>37</v>
      </c>
      <c r="E22" s="24">
        <v>45</v>
      </c>
      <c r="F22" s="24">
        <v>56</v>
      </c>
      <c r="G22" s="167">
        <v>46</v>
      </c>
    </row>
    <row r="24" spans="1:7" ht="18" x14ac:dyDescent="0.25">
      <c r="A24" s="16" t="s">
        <v>3989</v>
      </c>
      <c r="B24" s="168"/>
      <c r="C24" s="168"/>
      <c r="D24" s="168"/>
      <c r="E24" s="168"/>
    </row>
    <row r="25" spans="1:7" ht="18" x14ac:dyDescent="0.25">
      <c r="A25" s="16"/>
      <c r="B25" s="168"/>
      <c r="C25" s="168"/>
      <c r="D25" s="168"/>
      <c r="E25" s="168"/>
    </row>
    <row r="26" spans="1:7" ht="15.75" x14ac:dyDescent="0.25">
      <c r="A26" s="18" t="s">
        <v>3990</v>
      </c>
      <c r="B26" s="168"/>
      <c r="C26" s="168"/>
      <c r="D26" s="168"/>
      <c r="E26" s="168"/>
    </row>
    <row r="44" spans="1:8" ht="15.75" x14ac:dyDescent="0.25">
      <c r="A44" s="169" t="s">
        <v>3991</v>
      </c>
      <c r="B44" s="17"/>
      <c r="C44" s="17"/>
      <c r="D44" s="17"/>
      <c r="E44" s="17"/>
    </row>
    <row r="45" spans="1:8" ht="15.75" x14ac:dyDescent="0.25">
      <c r="A45" s="17"/>
      <c r="B45" s="17"/>
      <c r="C45" s="17"/>
      <c r="D45" s="17"/>
      <c r="E45" s="17"/>
    </row>
    <row r="46" spans="1:8" ht="15.75" x14ac:dyDescent="0.25">
      <c r="A46" s="19"/>
      <c r="B46" s="199" t="s">
        <v>3835</v>
      </c>
      <c r="C46" s="200"/>
      <c r="D46" s="203" t="s">
        <v>3837</v>
      </c>
      <c r="E46" s="204"/>
      <c r="F46" s="203" t="s">
        <v>3838</v>
      </c>
      <c r="G46" s="204"/>
      <c r="H46" s="170" t="s">
        <v>3992</v>
      </c>
    </row>
    <row r="47" spans="1:8" ht="15.75" x14ac:dyDescent="0.25">
      <c r="A47" s="116" t="s">
        <v>6</v>
      </c>
      <c r="B47" s="165" t="s">
        <v>3993</v>
      </c>
      <c r="C47" s="165" t="s">
        <v>3836</v>
      </c>
      <c r="D47" s="165" t="s">
        <v>3993</v>
      </c>
      <c r="E47" s="165" t="s">
        <v>3836</v>
      </c>
      <c r="F47" s="165" t="s">
        <v>3993</v>
      </c>
      <c r="G47" s="165" t="s">
        <v>3836</v>
      </c>
      <c r="H47" s="166" t="s">
        <v>3994</v>
      </c>
    </row>
    <row r="48" spans="1:8" ht="15.75" x14ac:dyDescent="0.25">
      <c r="A48" s="130" t="s">
        <v>3912</v>
      </c>
      <c r="B48" s="171">
        <v>10</v>
      </c>
      <c r="C48" s="172">
        <v>1.86219739292365E-2</v>
      </c>
      <c r="D48" s="57">
        <v>3</v>
      </c>
      <c r="E48" s="173">
        <v>7.7999999999999996E-3</v>
      </c>
      <c r="F48" s="174"/>
      <c r="G48" s="174"/>
      <c r="H48" s="174"/>
    </row>
    <row r="49" spans="1:8" ht="15.75" x14ac:dyDescent="0.25">
      <c r="A49" s="130" t="s">
        <v>64</v>
      </c>
      <c r="B49" s="171">
        <v>28</v>
      </c>
      <c r="C49" s="172">
        <v>5.2141527001862198E-2</v>
      </c>
      <c r="D49" s="57">
        <v>9</v>
      </c>
      <c r="E49" s="173">
        <v>2.3300000000000001E-2</v>
      </c>
      <c r="F49" s="57">
        <f>COUNTIFS('[4]ETC data set - MC'!M:M,"Arts therapist")</f>
        <v>6</v>
      </c>
      <c r="G49" s="44">
        <f>F49/$F$67</f>
        <v>2.247191011235955E-2</v>
      </c>
      <c r="H49" s="173">
        <f>(E49-C49)+(G49-E49)</f>
        <v>-2.9669616889502648E-2</v>
      </c>
    </row>
    <row r="50" spans="1:8" ht="15.75" x14ac:dyDescent="0.25">
      <c r="A50" s="130" t="s">
        <v>18</v>
      </c>
      <c r="B50" s="171">
        <v>6</v>
      </c>
      <c r="C50" s="172">
        <v>1.11731843575419E-2</v>
      </c>
      <c r="D50" s="57">
        <v>7</v>
      </c>
      <c r="E50" s="173">
        <v>1.8100000000000002E-2</v>
      </c>
      <c r="F50" s="57">
        <f>COUNTIFS('[4]ETC data set - MC'!M:M,"Biomedical scientist")</f>
        <v>26</v>
      </c>
      <c r="G50" s="44">
        <f t="shared" ref="G50:G67" si="0">F50/$F$67</f>
        <v>9.7378277153558054E-2</v>
      </c>
      <c r="H50" s="173">
        <f t="shared" ref="H50:H66" si="1">(E50-C50)+(G50-E50)</f>
        <v>8.6205092796016153E-2</v>
      </c>
    </row>
    <row r="51" spans="1:8" ht="15.75" x14ac:dyDescent="0.25">
      <c r="A51" s="130" t="s">
        <v>3995</v>
      </c>
      <c r="B51" s="171">
        <v>12</v>
      </c>
      <c r="C51" s="172">
        <v>2.23463687150838E-2</v>
      </c>
      <c r="D51" s="57">
        <v>13</v>
      </c>
      <c r="E51" s="173">
        <v>3.3599999999999998E-2</v>
      </c>
      <c r="F51" s="57">
        <f>COUNTIFS('[4]ETC data set - MC'!M:M,"Chiropodist / podiatrist")</f>
        <v>6</v>
      </c>
      <c r="G51" s="44">
        <f t="shared" si="0"/>
        <v>2.247191011235955E-2</v>
      </c>
      <c r="H51" s="173">
        <f t="shared" si="1"/>
        <v>1.2554139727575034E-4</v>
      </c>
    </row>
    <row r="52" spans="1:8" ht="15.75" x14ac:dyDescent="0.25">
      <c r="A52" s="130" t="s">
        <v>36</v>
      </c>
      <c r="B52" s="171">
        <v>5</v>
      </c>
      <c r="C52" s="172">
        <v>9.3109869646182501E-3</v>
      </c>
      <c r="D52" s="57">
        <v>3</v>
      </c>
      <c r="E52" s="173">
        <v>7.7999999999999996E-3</v>
      </c>
      <c r="F52" s="57">
        <f>COUNTIFS('[4]ETC data set - MC'!M:M,"Clinical scientist")</f>
        <v>3</v>
      </c>
      <c r="G52" s="44">
        <f t="shared" si="0"/>
        <v>1.1235955056179775E-2</v>
      </c>
      <c r="H52" s="173">
        <f t="shared" si="1"/>
        <v>1.9249680915615248E-3</v>
      </c>
    </row>
    <row r="53" spans="1:8" ht="15.75" x14ac:dyDescent="0.25">
      <c r="A53" s="130" t="s">
        <v>253</v>
      </c>
      <c r="B53" s="171">
        <v>16</v>
      </c>
      <c r="C53" s="172">
        <v>2.9795158286778398E-2</v>
      </c>
      <c r="D53" s="57">
        <v>10</v>
      </c>
      <c r="E53" s="173">
        <v>2.58E-2</v>
      </c>
      <c r="F53" s="57">
        <f>COUNTIFS('[4]ETC data set - MC'!M:M,"Dietitian")</f>
        <v>12</v>
      </c>
      <c r="G53" s="44">
        <f t="shared" si="0"/>
        <v>4.49438202247191E-2</v>
      </c>
      <c r="H53" s="173">
        <f t="shared" si="1"/>
        <v>1.5148661937940702E-2</v>
      </c>
    </row>
    <row r="54" spans="1:8" ht="15.75" x14ac:dyDescent="0.25">
      <c r="A54" s="130" t="s">
        <v>99</v>
      </c>
      <c r="B54" s="171">
        <v>8</v>
      </c>
      <c r="C54" s="172">
        <v>1.4897579143389199E-2</v>
      </c>
      <c r="D54" s="57">
        <v>3</v>
      </c>
      <c r="E54" s="173">
        <v>7.7999999999999996E-3</v>
      </c>
      <c r="F54" s="57">
        <f>COUNTIFS('[4]ETC data set - MC'!M:M,"Hearing aid dispenser")</f>
        <v>4</v>
      </c>
      <c r="G54" s="44">
        <f t="shared" si="0"/>
        <v>1.4981273408239701E-2</v>
      </c>
      <c r="H54" s="173">
        <f t="shared" si="1"/>
        <v>8.3694264850501382E-5</v>
      </c>
    </row>
    <row r="55" spans="1:8" ht="15.75" x14ac:dyDescent="0.25">
      <c r="A55" s="130" t="s">
        <v>285</v>
      </c>
      <c r="B55" s="171">
        <v>42</v>
      </c>
      <c r="C55" s="172">
        <v>7.8212290502793297E-2</v>
      </c>
      <c r="D55" s="57">
        <v>38</v>
      </c>
      <c r="E55" s="173">
        <v>9.8199999999999996E-2</v>
      </c>
      <c r="F55" s="57">
        <f>COUNTIFS('[4]ETC data set - MC'!M:M,"Occupational therapist")</f>
        <v>26</v>
      </c>
      <c r="G55" s="44">
        <f t="shared" si="0"/>
        <v>9.7378277153558054E-2</v>
      </c>
      <c r="H55" s="173">
        <f t="shared" si="1"/>
        <v>1.9165986650764757E-2</v>
      </c>
    </row>
    <row r="56" spans="1:8" ht="15.75" x14ac:dyDescent="0.25">
      <c r="A56" s="130" t="s">
        <v>110</v>
      </c>
      <c r="B56" s="171">
        <v>15</v>
      </c>
      <c r="C56" s="172">
        <v>2.7932960893854747E-2</v>
      </c>
      <c r="D56" s="57">
        <v>27</v>
      </c>
      <c r="E56" s="173">
        <v>6.9800000000000001E-2</v>
      </c>
      <c r="F56" s="57">
        <f>COUNTIFS('[4]ETC data set - MC'!M:M,"Operating department practitioner")</f>
        <v>20</v>
      </c>
      <c r="G56" s="44">
        <f t="shared" si="0"/>
        <v>7.4906367041198504E-2</v>
      </c>
      <c r="H56" s="173">
        <f t="shared" si="1"/>
        <v>4.6973406147343758E-2</v>
      </c>
    </row>
    <row r="57" spans="1:8" ht="15.75" x14ac:dyDescent="0.25">
      <c r="A57" s="130" t="s">
        <v>1339</v>
      </c>
      <c r="B57" s="171">
        <v>1</v>
      </c>
      <c r="C57" s="172">
        <v>1.8621973929236499E-3</v>
      </c>
      <c r="D57" s="57">
        <v>0</v>
      </c>
      <c r="E57" s="173">
        <v>0</v>
      </c>
      <c r="F57" s="57">
        <f>COUNTIFS('[4]ETC data set - MC'!M:M,"Orthoptist")</f>
        <v>0</v>
      </c>
      <c r="G57" s="44">
        <f t="shared" si="0"/>
        <v>0</v>
      </c>
      <c r="H57" s="173">
        <f t="shared" si="1"/>
        <v>-1.8621973929236499E-3</v>
      </c>
    </row>
    <row r="58" spans="1:8" ht="15.75" x14ac:dyDescent="0.25">
      <c r="A58" s="130" t="s">
        <v>89</v>
      </c>
      <c r="B58" s="171">
        <v>38</v>
      </c>
      <c r="C58" s="172">
        <v>7.0763500931098691E-2</v>
      </c>
      <c r="D58" s="57">
        <v>25</v>
      </c>
      <c r="E58" s="173">
        <v>6.4600000000000005E-2</v>
      </c>
      <c r="F58" s="57">
        <f>COUNTIFS('[4]ETC data set - MC'!M:M,"Paramedic")</f>
        <v>37</v>
      </c>
      <c r="G58" s="44">
        <f t="shared" si="0"/>
        <v>0.13857677902621723</v>
      </c>
      <c r="H58" s="173">
        <f t="shared" si="1"/>
        <v>6.7813278095118543E-2</v>
      </c>
    </row>
    <row r="59" spans="1:8" ht="15.75" x14ac:dyDescent="0.25">
      <c r="A59" s="130" t="s">
        <v>155</v>
      </c>
      <c r="B59" s="171">
        <v>35</v>
      </c>
      <c r="C59" s="172">
        <v>6.5176908752327747E-2</v>
      </c>
      <c r="D59" s="57">
        <v>55</v>
      </c>
      <c r="E59" s="173">
        <v>0.1421</v>
      </c>
      <c r="F59" s="57">
        <f>COUNTIFS('[4]ETC data set - MC'!M:M,"Physiotherapist")</f>
        <v>38</v>
      </c>
      <c r="G59" s="44">
        <f t="shared" si="0"/>
        <v>0.14232209737827714</v>
      </c>
      <c r="H59" s="173">
        <f t="shared" si="1"/>
        <v>7.7145188625949393E-2</v>
      </c>
    </row>
    <row r="60" spans="1:8" ht="15.75" x14ac:dyDescent="0.25">
      <c r="A60" s="130" t="s">
        <v>140</v>
      </c>
      <c r="B60" s="171">
        <v>32</v>
      </c>
      <c r="C60" s="172">
        <v>5.9590316573556797E-2</v>
      </c>
      <c r="D60" s="57">
        <v>20</v>
      </c>
      <c r="E60" s="173">
        <v>5.1700000000000003E-2</v>
      </c>
      <c r="F60" s="57">
        <f>COUNTIFS('[4]ETC data set - MC'!M:M,"Practitioner psychologist")</f>
        <v>8</v>
      </c>
      <c r="G60" s="44">
        <f t="shared" si="0"/>
        <v>2.9962546816479401E-2</v>
      </c>
      <c r="H60" s="173">
        <f t="shared" si="1"/>
        <v>-2.9627769757077396E-2</v>
      </c>
    </row>
    <row r="61" spans="1:8" ht="15.75" x14ac:dyDescent="0.25">
      <c r="A61" s="130" t="s">
        <v>3913</v>
      </c>
      <c r="B61" s="171">
        <v>84</v>
      </c>
      <c r="C61" s="172">
        <v>0.15642458100558659</v>
      </c>
      <c r="D61" s="57">
        <v>40</v>
      </c>
      <c r="E61" s="173">
        <v>0.10340000000000001</v>
      </c>
      <c r="F61" s="57">
        <f>COUNTIFS('[4]ETC data set - MC'!O:O,"Supplementary Prescribing, Independent Prescribing")+COUNTIFS('[4]ETC data set - MC'!O:O,"Independent prescribing")+COUNTIFS('[4]ETC data set - MC'!O:O,"Supplementary prescribing")</f>
        <v>52</v>
      </c>
      <c r="G61" s="44">
        <f t="shared" si="0"/>
        <v>0.19475655430711611</v>
      </c>
      <c r="H61" s="173">
        <f t="shared" si="1"/>
        <v>3.8331973301529515E-2</v>
      </c>
    </row>
    <row r="62" spans="1:8" ht="15.75" x14ac:dyDescent="0.25">
      <c r="A62" s="130" t="s">
        <v>3914</v>
      </c>
      <c r="B62" s="171">
        <v>2</v>
      </c>
      <c r="C62" s="172">
        <v>3.7243947858472998E-3</v>
      </c>
      <c r="D62" s="57">
        <v>0</v>
      </c>
      <c r="E62" s="173">
        <v>0</v>
      </c>
      <c r="F62" s="57">
        <f>COUNTIFS('[4]ETC data set - MC'!O:O,"Prescription-only medicines")</f>
        <v>0</v>
      </c>
      <c r="G62" s="44">
        <f t="shared" si="0"/>
        <v>0</v>
      </c>
      <c r="H62" s="173">
        <f t="shared" si="1"/>
        <v>-3.7243947858472998E-3</v>
      </c>
    </row>
    <row r="63" spans="1:8" ht="15.75" x14ac:dyDescent="0.25">
      <c r="A63" s="130" t="s">
        <v>3996</v>
      </c>
      <c r="B63" s="171">
        <v>1</v>
      </c>
      <c r="C63" s="172">
        <v>1.8621973929236499E-3</v>
      </c>
      <c r="D63" s="57">
        <v>0</v>
      </c>
      <c r="E63" s="173">
        <v>0</v>
      </c>
      <c r="F63" s="57">
        <f>COUNTIFS('[4]ETC data set - MC'!M:M,"Prosthetists / orthotists")</f>
        <v>0</v>
      </c>
      <c r="G63" s="44">
        <f t="shared" si="0"/>
        <v>0</v>
      </c>
      <c r="H63" s="173">
        <f t="shared" si="1"/>
        <v>-1.8621973929236499E-3</v>
      </c>
    </row>
    <row r="64" spans="1:8" ht="15.75" x14ac:dyDescent="0.25">
      <c r="A64" s="19" t="s">
        <v>43</v>
      </c>
      <c r="B64" s="171">
        <v>28</v>
      </c>
      <c r="C64" s="172">
        <v>5.2141527001862198E-2</v>
      </c>
      <c r="D64" s="57">
        <v>20</v>
      </c>
      <c r="E64" s="173">
        <v>5.1700000000000003E-2</v>
      </c>
      <c r="F64" s="57">
        <f>COUNTIFS('[4]ETC data set - MC'!M:M,"Radiographer")</f>
        <v>13</v>
      </c>
      <c r="G64" s="44">
        <f t="shared" si="0"/>
        <v>4.8689138576779027E-2</v>
      </c>
      <c r="H64" s="173">
        <f t="shared" si="1"/>
        <v>-3.4523884250831707E-3</v>
      </c>
    </row>
    <row r="65" spans="1:8" ht="15.75" x14ac:dyDescent="0.25">
      <c r="A65" s="19" t="s">
        <v>3839</v>
      </c>
      <c r="B65" s="171">
        <v>157</v>
      </c>
      <c r="C65" s="172">
        <v>0.29236499068901306</v>
      </c>
      <c r="D65" s="57">
        <v>100</v>
      </c>
      <c r="E65" s="173">
        <v>0.25840000000000002</v>
      </c>
      <c r="F65" s="174"/>
      <c r="G65" s="45"/>
      <c r="H65" s="175"/>
    </row>
    <row r="66" spans="1:8" ht="15.75" x14ac:dyDescent="0.25">
      <c r="A66" s="19" t="s">
        <v>235</v>
      </c>
      <c r="B66" s="171">
        <v>17</v>
      </c>
      <c r="C66" s="172">
        <v>3.165735567970205E-2</v>
      </c>
      <c r="D66" s="57">
        <v>14</v>
      </c>
      <c r="E66" s="173">
        <v>3.6200000000000003E-2</v>
      </c>
      <c r="F66" s="57">
        <f>COUNTIFS('[4]ETC data set - MC'!M:M,"Speech and language therapist")</f>
        <v>16</v>
      </c>
      <c r="G66" s="44">
        <f t="shared" si="0"/>
        <v>5.9925093632958802E-2</v>
      </c>
      <c r="H66" s="173">
        <f t="shared" si="1"/>
        <v>2.8267737953256752E-2</v>
      </c>
    </row>
    <row r="67" spans="1:8" ht="15.75" x14ac:dyDescent="0.25">
      <c r="A67" s="116" t="s">
        <v>3891</v>
      </c>
      <c r="B67" s="29">
        <v>537</v>
      </c>
      <c r="C67" s="26">
        <v>1</v>
      </c>
      <c r="D67" s="57">
        <f>SUM(D48:D66)</f>
        <v>387</v>
      </c>
      <c r="E67" s="173">
        <f>SUM(E48:E66)</f>
        <v>1.0003</v>
      </c>
      <c r="F67" s="57">
        <f>SUM(F48:F66)</f>
        <v>267</v>
      </c>
      <c r="G67" s="44">
        <f t="shared" si="0"/>
        <v>1</v>
      </c>
      <c r="H67" s="60"/>
    </row>
  </sheetData>
  <mergeCells count="3">
    <mergeCell ref="B46:C46"/>
    <mergeCell ref="D46:E46"/>
    <mergeCell ref="F46:G46"/>
  </mergeCells>
  <pageMargins left="0.7" right="0.7" top="0.75" bottom="0.75" header="0.3" footer="0.3"/>
  <pageSetup paperSize="9" scale="65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view="pageBreakPreview" zoomScale="60" zoomScaleNormal="70" workbookViewId="0">
      <selection activeCell="I47" sqref="I47"/>
    </sheetView>
  </sheetViews>
  <sheetFormatPr defaultRowHeight="15" x14ac:dyDescent="0.25"/>
  <cols>
    <col min="1" max="1" width="30" style="12" customWidth="1"/>
    <col min="2" max="2" width="9.85546875" style="12" customWidth="1"/>
    <col min="3" max="7" width="9.7109375" style="12" bestFit="1" customWidth="1"/>
    <col min="8" max="8" width="3.42578125" style="12" customWidth="1"/>
    <col min="9" max="9" width="49.42578125" style="12" customWidth="1"/>
    <col min="10" max="10" width="9.7109375" style="12" bestFit="1" customWidth="1"/>
    <col min="11" max="11" width="10" style="12" customWidth="1"/>
    <col min="12" max="12" width="10" style="12" bestFit="1" customWidth="1"/>
    <col min="13" max="16384" width="9.140625" style="12"/>
  </cols>
  <sheetData>
    <row r="1" spans="1:9" ht="18" x14ac:dyDescent="0.25">
      <c r="A1" s="16" t="s">
        <v>3997</v>
      </c>
    </row>
    <row r="3" spans="1:9" ht="15.75" x14ac:dyDescent="0.25">
      <c r="A3" s="18" t="s">
        <v>3998</v>
      </c>
      <c r="I3" s="138" t="s">
        <v>3999</v>
      </c>
    </row>
    <row r="25" spans="1:12" ht="15.75" x14ac:dyDescent="0.25">
      <c r="A25" s="116" t="s">
        <v>4000</v>
      </c>
      <c r="B25" s="165" t="s">
        <v>3835</v>
      </c>
      <c r="C25" s="165" t="s">
        <v>3835</v>
      </c>
      <c r="D25" s="165" t="s">
        <v>3837</v>
      </c>
      <c r="E25" s="165" t="s">
        <v>3837</v>
      </c>
      <c r="F25" s="170" t="s">
        <v>3838</v>
      </c>
      <c r="G25" s="170" t="s">
        <v>3838</v>
      </c>
      <c r="I25" s="19"/>
      <c r="J25" s="165" t="s">
        <v>3835</v>
      </c>
      <c r="K25" s="165" t="s">
        <v>3837</v>
      </c>
      <c r="L25" s="170" t="s">
        <v>3838</v>
      </c>
    </row>
    <row r="26" spans="1:12" ht="15.75" x14ac:dyDescent="0.25">
      <c r="A26" s="19" t="s">
        <v>4001</v>
      </c>
      <c r="B26" s="24">
        <v>77</v>
      </c>
      <c r="C26" s="26">
        <v>0.1565040650406504</v>
      </c>
      <c r="D26" s="24">
        <v>103</v>
      </c>
      <c r="E26" s="26">
        <v>0.31</v>
      </c>
      <c r="F26" s="57">
        <f>COUNTIFS('[4]ETC data set - MC'!S:S,"1. Annual Monitoring",'[4]ETC data set - MC'!P:P,"")</f>
        <v>29</v>
      </c>
      <c r="G26" s="44">
        <f>F26/$F$29</f>
        <v>0.14948453608247422</v>
      </c>
      <c r="I26" s="19" t="s">
        <v>4002</v>
      </c>
      <c r="J26" s="26">
        <v>8.7398373983739841E-2</v>
      </c>
      <c r="K26" s="26">
        <v>0.05</v>
      </c>
      <c r="L26" s="58">
        <f>G27</f>
        <v>2.5773195876288658E-2</v>
      </c>
    </row>
    <row r="27" spans="1:12" ht="15.75" x14ac:dyDescent="0.25">
      <c r="A27" s="19" t="s">
        <v>4003</v>
      </c>
      <c r="B27" s="24">
        <v>43</v>
      </c>
      <c r="C27" s="26">
        <v>8.7398373983739841E-2</v>
      </c>
      <c r="D27" s="24">
        <v>16</v>
      </c>
      <c r="E27" s="26">
        <v>0.05</v>
      </c>
      <c r="F27" s="57">
        <f>COUNTIFS('[4]ETC data set - MC'!S:S,"2. Approval",'[4]ETC data set - MC'!P:P,"")</f>
        <v>5</v>
      </c>
      <c r="G27" s="44">
        <f>F27/$F$29</f>
        <v>2.5773195876288658E-2</v>
      </c>
      <c r="I27" s="19" t="s">
        <v>4004</v>
      </c>
      <c r="J27" s="125">
        <v>0.42</v>
      </c>
      <c r="K27" s="125">
        <v>0.28000000000000003</v>
      </c>
      <c r="L27" s="44">
        <f>F29/'[5]Approved programmes'!$K$37</f>
        <v>0.18546845124282982</v>
      </c>
    </row>
    <row r="28" spans="1:12" ht="15.75" x14ac:dyDescent="0.25">
      <c r="A28" s="19" t="s">
        <v>4005</v>
      </c>
      <c r="B28" s="24">
        <v>372</v>
      </c>
      <c r="C28" s="26">
        <v>0.75609756097560976</v>
      </c>
      <c r="D28" s="24">
        <v>212</v>
      </c>
      <c r="E28" s="26">
        <v>0.64</v>
      </c>
      <c r="F28" s="57">
        <f>COUNTIFS('[4]ETC data set - MC'!S:S,"3. Major Change",'[4]ETC data set - MC'!P:P,"")</f>
        <v>160</v>
      </c>
      <c r="G28" s="44">
        <f>F28/$F$29</f>
        <v>0.82474226804123707</v>
      </c>
    </row>
    <row r="29" spans="1:12" ht="15.75" x14ac:dyDescent="0.25">
      <c r="A29" s="19"/>
      <c r="B29" s="24">
        <v>492</v>
      </c>
      <c r="C29" s="26">
        <v>1</v>
      </c>
      <c r="D29" s="29">
        <f>SUM(D26:D28)</f>
        <v>331</v>
      </c>
      <c r="E29" s="26">
        <v>1</v>
      </c>
      <c r="F29" s="57">
        <f>SUM(F26:F28)</f>
        <v>194</v>
      </c>
      <c r="G29" s="44">
        <f>F29/$F$29</f>
        <v>1</v>
      </c>
    </row>
    <row r="33" spans="1:1" ht="18" x14ac:dyDescent="0.25">
      <c r="A33" s="133" t="s">
        <v>4006</v>
      </c>
    </row>
    <row r="51" spans="1:7" ht="15.75" x14ac:dyDescent="0.25">
      <c r="A51" s="120" t="s">
        <v>4007</v>
      </c>
      <c r="B51" s="121" t="s">
        <v>3835</v>
      </c>
      <c r="C51" s="121" t="s">
        <v>3835</v>
      </c>
      <c r="D51" s="121" t="s">
        <v>3837</v>
      </c>
      <c r="E51" s="121" t="s">
        <v>3837</v>
      </c>
      <c r="F51" s="170" t="s">
        <v>3838</v>
      </c>
      <c r="G51" s="170" t="s">
        <v>3838</v>
      </c>
    </row>
    <row r="52" spans="1:7" ht="15.75" x14ac:dyDescent="0.25">
      <c r="A52" s="56" t="s">
        <v>4008</v>
      </c>
      <c r="B52" s="24">
        <v>347</v>
      </c>
      <c r="C52" s="37">
        <v>0.93279569892473113</v>
      </c>
      <c r="D52" s="24">
        <v>200</v>
      </c>
      <c r="E52" s="37">
        <v>0.53800000000000003</v>
      </c>
      <c r="F52" s="57">
        <f>COUNTIFS('[4]ETC data set - MC'!X:X,"1. Reconfirm Approval",'[4]ETC data set - MC'!S:S,"3. Major Change",'[4]ETC data set - MC'!P:P,"")</f>
        <v>151</v>
      </c>
      <c r="G52" s="44">
        <f>F52/$F$55</f>
        <v>0.94374999999999998</v>
      </c>
    </row>
    <row r="53" spans="1:7" ht="15.75" x14ac:dyDescent="0.25">
      <c r="A53" s="56" t="s">
        <v>4009</v>
      </c>
      <c r="B53" s="24">
        <v>0</v>
      </c>
      <c r="C53" s="37">
        <v>0</v>
      </c>
      <c r="D53" s="24">
        <v>3</v>
      </c>
      <c r="E53" s="37">
        <v>8.0000000000000002E-3</v>
      </c>
      <c r="F53" s="57">
        <f>COUNTIFS('[4]ETC data set - MC'!X:X,"2. Visit",'[4]ETC data set - MC'!S:S,"3. Major change",'[4]ETC data set - MC'!P:P,"")</f>
        <v>2</v>
      </c>
      <c r="G53" s="44">
        <f>F53/$F$55</f>
        <v>1.2500000000000001E-2</v>
      </c>
    </row>
    <row r="54" spans="1:7" ht="15.75" x14ac:dyDescent="0.25">
      <c r="A54" s="56" t="s">
        <v>4010</v>
      </c>
      <c r="B54" s="118">
        <v>25</v>
      </c>
      <c r="C54" s="37">
        <v>6.7204301075268813E-2</v>
      </c>
      <c r="D54" s="118">
        <v>9</v>
      </c>
      <c r="E54" s="37">
        <v>2.4E-2</v>
      </c>
      <c r="F54" s="57">
        <f>COUNTIFS('[4]ETC data set - MC'!X:X,"",'[4]ETC data set - MC'!S:S,"3. Major change",'[4]ETC data set - MC'!P:P,"")</f>
        <v>7</v>
      </c>
      <c r="G54" s="44">
        <f>F54/$F$55</f>
        <v>4.3749999999999997E-2</v>
      </c>
    </row>
    <row r="55" spans="1:7" ht="15.75" x14ac:dyDescent="0.25">
      <c r="A55" s="100"/>
      <c r="B55" s="24">
        <v>372</v>
      </c>
      <c r="C55" s="26">
        <v>1</v>
      </c>
      <c r="D55" s="24">
        <v>212</v>
      </c>
      <c r="E55" s="26">
        <v>0.56999999999999995</v>
      </c>
      <c r="F55" s="57">
        <f>SUM(F52:F54)</f>
        <v>160</v>
      </c>
      <c r="G55" s="44">
        <f>F55/$F$55</f>
        <v>1</v>
      </c>
    </row>
    <row r="62" spans="1:7" x14ac:dyDescent="0.25">
      <c r="C62" s="12">
        <v>103</v>
      </c>
    </row>
    <row r="63" spans="1:7" x14ac:dyDescent="0.25">
      <c r="C63" s="12">
        <v>16</v>
      </c>
    </row>
    <row r="64" spans="1:7" x14ac:dyDescent="0.25">
      <c r="C64" s="12">
        <v>212</v>
      </c>
    </row>
    <row r="65" spans="3:3" x14ac:dyDescent="0.25">
      <c r="C65" s="12">
        <v>0</v>
      </c>
    </row>
  </sheetData>
  <pageMargins left="0.7" right="0.7" top="0.75" bottom="0.75" header="0.3" footer="0.3"/>
  <pageSetup paperSize="9" scale="4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Programme pivot</vt:lpstr>
      <vt:lpstr>Programme Advanced Find View</vt:lpstr>
      <vt:lpstr>Approved programmes</vt:lpstr>
      <vt:lpstr>APP-Time</vt:lpstr>
      <vt:lpstr>APP - Reason for visit</vt:lpstr>
      <vt:lpstr>APP - Outcomes</vt:lpstr>
      <vt:lpstr>APP - Cancellations</vt:lpstr>
      <vt:lpstr>MC Notifications</vt:lpstr>
      <vt:lpstr>MC - Decisions</vt:lpstr>
      <vt:lpstr>MC - Time</vt:lpstr>
      <vt:lpstr>AM - Programmes</vt:lpstr>
      <vt:lpstr>AM - Assessments</vt:lpstr>
      <vt:lpstr>AM -Outcomes</vt:lpstr>
      <vt:lpstr>AM - Time</vt:lpstr>
      <vt:lpstr>CON - Outcomes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/>
  <lastModifiedBy/>
  <dc:description/>
  <revision/>
  <version/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811e234-adb8-40d2-945d-32bf08ea3300_Enabled">
    <vt:lpwstr>True</vt:lpwstr>
  </property>
  <property fmtid="{D5CDD505-2E9C-101B-9397-08002B2CF9AE}" pid="3" name="MSIP_Label_9811e234-adb8-40d2-945d-32bf08ea3300_SiteId">
    <vt:lpwstr>204c66d3-15b2-4b28-920b-3969a52f1f8e</vt:lpwstr>
  </property>
  <property fmtid="{D5CDD505-2E9C-101B-9397-08002B2CF9AE}" pid="4" name="MSIP_Label_9811e234-adb8-40d2-945d-32bf08ea3300_Owner">
    <vt:lpwstr>odunait@hcpc-uk.org</vt:lpwstr>
  </property>
  <property fmtid="{D5CDD505-2E9C-101B-9397-08002B2CF9AE}" pid="5" name="MSIP_Label_9811e234-adb8-40d2-945d-32bf08ea3300_SetDate">
    <vt:lpwstr>2021-02-04T01:30:04.5574817Z</vt:lpwstr>
  </property>
  <property fmtid="{D5CDD505-2E9C-101B-9397-08002B2CF9AE}" pid="6" name="MSIP_Label_9811e234-adb8-40d2-945d-32bf08ea3300_Name">
    <vt:lpwstr>Unrestricted</vt:lpwstr>
  </property>
  <property fmtid="{D5CDD505-2E9C-101B-9397-08002B2CF9AE}" pid="7" name="MSIP_Label_9811e234-adb8-40d2-945d-32bf08ea3300_Application">
    <vt:lpwstr>Microsoft Azure Information Protection</vt:lpwstr>
  </property>
  <property fmtid="{D5CDD505-2E9C-101B-9397-08002B2CF9AE}" pid="8" name="MSIP_Label_9811e234-adb8-40d2-945d-32bf08ea3300_Extended_MSFT_Method">
    <vt:lpwstr>Manual</vt:lpwstr>
  </property>
  <property fmtid="{D5CDD505-2E9C-101B-9397-08002B2CF9AE}" pid="9" name="Sensitivity">
    <vt:lpwstr>Unrestricted</vt:lpwstr>
  </property>
</Properties>
</file>